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cohcpf-my.sharepoint.com/personal/vamuth_hcpf_co_gov/Documents/Desktop/Jan 2024/"/>
    </mc:Choice>
  </mc:AlternateContent>
  <xr:revisionPtr revIDLastSave="203" documentId="13_ncr:1_{38FC9B11-3905-49CB-A5B5-B4899BABC09B}" xr6:coauthVersionLast="47" xr6:coauthVersionMax="47" xr10:uidLastSave="{9ACCAB0D-8A1A-4C44-9727-859FA0EB624C}"/>
  <bookViews>
    <workbookView xWindow="-110" yWindow="-110" windowWidth="19420" windowHeight="10420" xr2:uid="{76C71A13-D11F-4443-A930-B5450E9287BA}"/>
  </bookViews>
  <sheets>
    <sheet name="PETI Non-Denver" sheetId="10" r:id="rId1"/>
    <sheet name="PETI Pricing Key" sheetId="14" r:id="rId2"/>
    <sheet name="SLP Pricing Key Non Denver" sheetId="15" r:id="rId3"/>
  </sheets>
  <definedNames>
    <definedName name="ClientACFServicePayment" localSheetId="0">'PETI Non-Denver'!#REF!</definedName>
    <definedName name="ClientACFServicePayment">#REF!</definedName>
    <definedName name="ClientLTInsurance" localSheetId="0">'PETI Non-Denver'!$G$9</definedName>
    <definedName name="ClientLTInsurance">#REF!</definedName>
    <definedName name="ClientPNA" localSheetId="0">'PETI Non-Denver'!$G$11</definedName>
    <definedName name="ClientPNA">#REF!</definedName>
    <definedName name="ClientSLPServicePayment">'PETI Non-Denver'!$G$18</definedName>
    <definedName name="GrossIncome" localSheetId="0">'PETI Non-Denver'!$G$8</definedName>
    <definedName name="GrossIncome">#REF!</definedName>
    <definedName name="NoncoveredMedicalAllowance" localSheetId="0">'PETI Non-Denver'!$G$14</definedName>
    <definedName name="NoncoveredMedicalAllowance">#REF!</definedName>
    <definedName name="OtherFamilymemberAllowance" localSheetId="0">'PETI Non-Denver'!$G$13</definedName>
    <definedName name="OtherFamilymemberAllowance">#REF!</definedName>
    <definedName name="PNAMax" localSheetId="0">'PETI Non-Denver'!$G$12</definedName>
    <definedName name="PNAMax">#REF!</definedName>
    <definedName name="ProvRate" localSheetId="0">#REF!</definedName>
    <definedName name="ProvRate">#REF!</definedName>
    <definedName name="RoomBoard" localSheetId="0">'PETI Non-Denver'!$G$19</definedName>
    <definedName name="RoomBoard">#REF!</definedName>
    <definedName name="ServiceAmount" localSheetId="0">'PETI Non-Denver'!$G$26</definedName>
    <definedName name="ServiceAmount">#REF!</definedName>
    <definedName name="TaxAllowance" localSheetId="0">'PETI Non-Denver'!$G$15</definedName>
    <definedName name="TaxAllowance">#REF!</definedName>
    <definedName name="TotalGrossIncome" localSheetId="0">'PETI Non-Denver'!$G$10</definedName>
    <definedName name="TotalGrossIncom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5" i="14" l="1"/>
  <c r="D55" i="14"/>
  <c r="E53" i="14"/>
  <c r="D53" i="14"/>
  <c r="B5" i="14"/>
  <c r="G10" i="10"/>
  <c r="G19" i="10"/>
  <c r="G11" i="10" l="1"/>
  <c r="G16" i="10" s="1"/>
  <c r="G22" i="10" s="1"/>
  <c r="G26" i="10"/>
  <c r="F6" i="10" l="1"/>
  <c r="A9" i="15" l="1"/>
  <c r="E46" i="14"/>
  <c r="E42" i="14"/>
  <c r="E43" i="14" s="1"/>
  <c r="D32" i="14"/>
  <c r="E32" i="14" s="1"/>
  <c r="G32" i="14" s="1"/>
  <c r="B44" i="14"/>
  <c r="C44" i="14" s="1"/>
  <c r="D30" i="14"/>
  <c r="E30" i="14" s="1"/>
  <c r="F30" i="14" s="1"/>
  <c r="G30" i="14" s="1"/>
  <c r="B29" i="14"/>
  <c r="C42" i="14"/>
  <c r="C43" i="14" s="1"/>
  <c r="J28" i="14"/>
  <c r="J29" i="14" s="1"/>
  <c r="C28" i="14"/>
  <c r="D28" i="14" s="1"/>
  <c r="J45" i="14"/>
  <c r="I45" i="14"/>
  <c r="H45" i="14"/>
  <c r="G45" i="14"/>
  <c r="I43" i="14"/>
  <c r="H43" i="14"/>
  <c r="G43" i="14"/>
  <c r="E28" i="14" l="1"/>
  <c r="D29" i="14"/>
  <c r="F32" i="14"/>
  <c r="C29" i="14"/>
  <c r="J32" i="14"/>
  <c r="G28" i="14" l="1"/>
  <c r="G29" i="14" s="1"/>
  <c r="F28" i="14"/>
  <c r="F29" i="14" s="1"/>
  <c r="E29" i="14"/>
  <c r="G18" i="10" l="1"/>
  <c r="G27" i="10" l="1"/>
  <c r="G28" i="10" s="1"/>
  <c r="G30" i="10" s="1"/>
  <c r="C39" i="10" s="1"/>
  <c r="G20" i="10"/>
  <c r="C38" i="10" s="1"/>
  <c r="G23" i="10"/>
  <c r="G24" i="10" s="1"/>
</calcChain>
</file>

<file path=xl/sharedStrings.xml><?xml version="1.0" encoding="utf-8"?>
<sst xmlns="http://schemas.openxmlformats.org/spreadsheetml/2006/main" count="128" uniqueCount="91">
  <si>
    <t>County:</t>
  </si>
  <si>
    <t>Case Manager:</t>
  </si>
  <si>
    <t>CM Phone #:</t>
  </si>
  <si>
    <t>Start Date:</t>
  </si>
  <si>
    <t>End Date:</t>
  </si>
  <si>
    <t>Step 1</t>
  </si>
  <si>
    <t>Step 2</t>
  </si>
  <si>
    <t>Step 3</t>
  </si>
  <si>
    <t>Step 4</t>
  </si>
  <si>
    <t>Step 5</t>
  </si>
  <si>
    <t>Personal Needs Allowance</t>
  </si>
  <si>
    <r>
      <t>Maintenance Allowance for Other Family Member</t>
    </r>
    <r>
      <rPr>
        <b/>
        <vertAlign val="superscript"/>
        <sz val="10"/>
        <rFont val="Times New Roman"/>
        <family val="1"/>
      </rPr>
      <t>2</t>
    </r>
    <r>
      <rPr>
        <b/>
        <sz val="10"/>
        <rFont val="Times New Roman"/>
        <family val="1"/>
      </rPr>
      <t xml:space="preserve">
</t>
    </r>
    <r>
      <rPr>
        <sz val="8"/>
        <rFont val="Times New Roman"/>
        <family val="1"/>
      </rPr>
      <t>(See Section 8.486.61 B.2. and B.3.)</t>
    </r>
  </si>
  <si>
    <t>Tax Allowance</t>
  </si>
  <si>
    <t>Total Allowances including Personal Needs Allowance</t>
  </si>
  <si>
    <t>Daily Medicaid payment for services</t>
  </si>
  <si>
    <t>I have reviewed the information included on this page and understand that the payments indicated here are</t>
  </si>
  <si>
    <t>due beginning (enter date)</t>
  </si>
  <si>
    <t>and the 1st of each following month I receive services.</t>
  </si>
  <si>
    <t xml:space="preserve">I agree to report immediately to my case manager changes of $50 or more in income, expenses, or </t>
  </si>
  <si>
    <t>household makeup which affect my payment amount.</t>
  </si>
  <si>
    <t>Case Manager's Signature &amp; Date</t>
  </si>
  <si>
    <t>Resident Payment</t>
  </si>
  <si>
    <t>a month</t>
  </si>
  <si>
    <t>Provider Reimbursement</t>
  </si>
  <si>
    <t>a day</t>
  </si>
  <si>
    <r>
      <t xml:space="preserve">    Standard Room and Board Rate</t>
    </r>
    <r>
      <rPr>
        <vertAlign val="superscript"/>
        <sz val="10"/>
        <rFont val="Times New Roman"/>
        <family val="1"/>
      </rPr>
      <t>3</t>
    </r>
  </si>
  <si>
    <t>Rate Increase</t>
  </si>
  <si>
    <t>COLA</t>
  </si>
  <si>
    <t>SSI</t>
  </si>
  <si>
    <t>300% Maximum (I)</t>
  </si>
  <si>
    <t>Room and Board</t>
  </si>
  <si>
    <t>OAP Increase</t>
  </si>
  <si>
    <t>OAP Pension $</t>
  </si>
  <si>
    <t>NOTES</t>
  </si>
  <si>
    <t>For a client with a spouse only an amount equal to the Aid to the Needy and Disabled Standard minus the spouses income.  For a client with a spouse and/or dependents an amount equal to TANF minus the spouses income.</t>
  </si>
  <si>
    <t>See Special Instructions for Spousal Protection Clients</t>
  </si>
  <si>
    <t>Total Days:</t>
  </si>
  <si>
    <t>COVID-19 Increase</t>
  </si>
  <si>
    <t>Interim Increases</t>
  </si>
  <si>
    <t>COLA Increase 1/1/2023</t>
  </si>
  <si>
    <t>Historical ACF PETI Information</t>
  </si>
  <si>
    <t>FY2011-12</t>
  </si>
  <si>
    <t>FY2012-13</t>
  </si>
  <si>
    <t>FY2013-14</t>
  </si>
  <si>
    <t>FY2014-15</t>
  </si>
  <si>
    <t>FY2015-16</t>
  </si>
  <si>
    <t>FY2016-17</t>
  </si>
  <si>
    <t>FY2017-18</t>
  </si>
  <si>
    <t>FY 2018-19</t>
  </si>
  <si>
    <t>FY 2019-20</t>
  </si>
  <si>
    <t>FY 2020-21</t>
  </si>
  <si>
    <t>Interim Increases (1/1/2021-3/31/2021</t>
  </si>
  <si>
    <t>4/30/20201-6/30/2021</t>
  </si>
  <si>
    <t>FY 2021-22</t>
  </si>
  <si>
    <t>Amount equal to the Old Age Pension amount ($878.00) plus the unearned income disregard ($20.00).  Old Age Pension amount set by Deparment of Human Services.  The unearned income disregard is set by the Social Security Administration. 01/01/2021</t>
  </si>
  <si>
    <t>Room and Board can rise dollar for dollar with social security increases if the Old Age Pension amount also increases.  The Old Age Pension  amount was increased in January 2021 but Room and Board was not increased. C.C.R 8.495.7.A</t>
  </si>
  <si>
    <t>SLP Acuity Tier</t>
  </si>
  <si>
    <t>Tier 1 (0-35)</t>
  </si>
  <si>
    <t>Tier 2 (36-49)</t>
  </si>
  <si>
    <t>Tier 3 (50-59)</t>
  </si>
  <si>
    <t>Tier 4 (60-69)</t>
  </si>
  <si>
    <t>Tier 5 (70-79)</t>
  </si>
  <si>
    <t>Tier 6 (80+)</t>
  </si>
  <si>
    <t>Historical Rates</t>
  </si>
  <si>
    <t>SLP Provider:</t>
  </si>
  <si>
    <t>Monthly Payment to SLP</t>
  </si>
  <si>
    <t>Current values. The historic numbers are below</t>
  </si>
  <si>
    <t xml:space="preserve">C.C.R 8.486.10 "HCBS-EBD Case Management Funtions"; C.C.R 8.509.30 "HCBS-CMHS Case Management Funtions";C.C.R. 8.486.60 "Calculation of Client Payment (PETI)" </t>
  </si>
  <si>
    <t>Member Name:</t>
  </si>
  <si>
    <t>Member ID:</t>
  </si>
  <si>
    <r>
      <t>Member's Gross Monthly Income (from all sources)</t>
    </r>
    <r>
      <rPr>
        <sz val="10"/>
        <rFont val="Times New Roman"/>
        <family val="1"/>
      </rPr>
      <t xml:space="preserve">
</t>
    </r>
    <r>
      <rPr>
        <sz val="8"/>
        <rFont val="Times New Roman"/>
        <family val="1"/>
      </rPr>
      <t>This includes, but is not limited to:  Social Security, Railroad Retirement Benefits, Veterans Assistance, Private Pension/Retirement Benefits, or other.</t>
    </r>
  </si>
  <si>
    <t xml:space="preserve">Member's Gross Monthly Long Term Care Insurance Amount </t>
  </si>
  <si>
    <t>Total Member's Gross Monthly Income</t>
  </si>
  <si>
    <t xml:space="preserve"> Member's Personal Needs Allowance Maximum</t>
  </si>
  <si>
    <t>Member Payment Amount</t>
  </si>
  <si>
    <t xml:space="preserve">    Total Member Payment to SLP</t>
  </si>
  <si>
    <t>Member's Income</t>
  </si>
  <si>
    <t>Member's/Guardian's Signature &amp; Date</t>
  </si>
  <si>
    <r>
      <t xml:space="preserve">Allowances for Member's Non-covered Medical Needs
</t>
    </r>
    <r>
      <rPr>
        <sz val="8"/>
        <rFont val="Times New Roman"/>
        <family val="1"/>
      </rPr>
      <t>(See Section 8.486.61(4))  This includes, but is not limited to:  Health Insurance Premiums, Non-covered Medical Bills, Non-covered Prescription Drugs, Non-covered Medical Supplies and Equipment, Eye, Ear &amp; Dental, and other Medical or Remedial Care  (Please specify the non-covered needs and their amount, if you need more room, please attach on another sheet)</t>
    </r>
  </si>
  <si>
    <t>Total Income available to the member including Personal Needs Allowance</t>
  </si>
  <si>
    <t xml:space="preserve">     Income Available to member to pay to SLP</t>
  </si>
  <si>
    <t>Member Consent and Understanding</t>
  </si>
  <si>
    <t xml:space="preserve">    Member Obligation for Service Payment to SLP</t>
  </si>
  <si>
    <t xml:space="preserve">  Overage Income</t>
  </si>
  <si>
    <t xml:space="preserve">      Monthly Payment to SLP</t>
  </si>
  <si>
    <t xml:space="preserve">      Member's Payment for Services to SLP</t>
  </si>
  <si>
    <r>
      <t xml:space="preserve">   Monthly amount billable by fiscal agent for remaining Services</t>
    </r>
    <r>
      <rPr>
        <sz val="8"/>
        <rFont val="Times New Roman"/>
        <family val="1"/>
      </rPr>
      <t xml:space="preserve">
  (Service amount minus the member's payment for Services)</t>
    </r>
  </si>
  <si>
    <t>Select a Tier</t>
  </si>
  <si>
    <t>COLA Increase 1/1/2024</t>
  </si>
  <si>
    <t>FY 2022-23</t>
  </si>
  <si>
    <t>FY 2023-24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</si>
</sst>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quot;$&quot;#,##0.00"/>
    <numFmt numFmtId="165" formatCode="[$-409]mmmm\ d\,\ yyyy;@"/>
    <numFmt numFmtId="166" formatCode="0.0%"/>
  </numFmts>
  <fonts count="22" x14ac:knownFonts="1">
    <font>
      <sz val="11"/>
      <color theme="1"/>
      <name val="Calibri"/>
      <family val="2"/>
      <scheme val="minor"/>
    </font>
    <font>
      <sz val="11"/>
      <color theme="1"/>
      <name val="Calibri"/>
      <family val="2"/>
      <scheme val="minor"/>
    </font>
    <font>
      <b/>
      <sz val="10"/>
      <color theme="1"/>
      <name val="Times New Roman"/>
      <family val="1"/>
    </font>
    <font>
      <sz val="10"/>
      <color theme="1"/>
      <name val="Times New Roman"/>
      <family val="1"/>
    </font>
    <font>
      <b/>
      <sz val="12"/>
      <color theme="1"/>
      <name val="Times New Roman"/>
      <family val="1"/>
    </font>
    <font>
      <sz val="10"/>
      <name val="Verdana"/>
      <family val="2"/>
    </font>
    <font>
      <b/>
      <sz val="10"/>
      <name val="Times New Roman"/>
      <family val="1"/>
    </font>
    <font>
      <sz val="10"/>
      <name val="Times New Roman"/>
      <family val="1"/>
    </font>
    <font>
      <sz val="8"/>
      <name val="Times New Roman"/>
      <family val="1"/>
    </font>
    <font>
      <b/>
      <vertAlign val="superscript"/>
      <sz val="10"/>
      <name val="Times New Roman"/>
      <family val="1"/>
    </font>
    <font>
      <vertAlign val="superscript"/>
      <sz val="10"/>
      <name val="Times New Roman"/>
      <family val="1"/>
    </font>
    <font>
      <sz val="10"/>
      <color indexed="57"/>
      <name val="Times New Roman"/>
      <family val="1"/>
    </font>
    <font>
      <b/>
      <sz val="9"/>
      <name val="Times New Roman"/>
      <family val="1"/>
    </font>
    <font>
      <sz val="10.5"/>
      <name val="Times New Roman"/>
      <family val="1"/>
    </font>
    <font>
      <sz val="10.7"/>
      <name val="Times New Roman"/>
      <family val="1"/>
    </font>
    <font>
      <u/>
      <sz val="9"/>
      <color theme="1"/>
      <name val="Times New Roman"/>
      <family val="1"/>
    </font>
    <font>
      <sz val="9"/>
      <name val="Times New Roman"/>
      <family val="1"/>
    </font>
    <font>
      <sz val="11"/>
      <name val="Times New Roman"/>
      <family val="1"/>
    </font>
    <font>
      <sz val="10"/>
      <color rgb="FF000000"/>
      <name val="Times New Roman"/>
      <family val="1"/>
    </font>
    <font>
      <b/>
      <sz val="10"/>
      <color rgb="FFFF0000"/>
      <name val="Times New Roman"/>
      <family val="1"/>
    </font>
    <font>
      <sz val="8"/>
      <color rgb="FF000000"/>
      <name val="Segoe UI"/>
      <family val="2"/>
    </font>
    <font>
      <b/>
      <sz val="10"/>
      <color rgb="FF000000"/>
      <name val="Times New Roman"/>
      <family val="1"/>
    </font>
  </fonts>
  <fills count="5">
    <fill>
      <patternFill patternType="none"/>
    </fill>
    <fill>
      <patternFill patternType="gray125"/>
    </fill>
    <fill>
      <patternFill patternType="solid">
        <fgColor rgb="FFFFFF00"/>
        <bgColor indexed="64"/>
      </patternFill>
    </fill>
    <fill>
      <patternFill patternType="solid">
        <fgColor theme="1"/>
        <bgColor indexed="64"/>
      </patternFill>
    </fill>
    <fill>
      <patternFill patternType="solid">
        <fgColor rgb="FFCCECFF"/>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style="thin">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thin">
        <color indexed="64"/>
      </right>
      <top style="thin">
        <color indexed="64"/>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rgb="FF0070C0"/>
      </left>
      <right style="medium">
        <color rgb="FF0070C0"/>
      </right>
      <top style="medium">
        <color rgb="FF0070C0"/>
      </top>
      <bottom style="medium">
        <color rgb="FF0070C0"/>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xf numFmtId="44" fontId="1" fillId="0" borderId="0" applyFont="0" applyFill="0" applyBorder="0" applyAlignment="0" applyProtection="0"/>
    <xf numFmtId="9" fontId="1" fillId="0" borderId="0" applyFont="0" applyFill="0" applyBorder="0" applyAlignment="0" applyProtection="0"/>
    <xf numFmtId="0" fontId="5" fillId="0" borderId="0"/>
    <xf numFmtId="0" fontId="1" fillId="0" borderId="0"/>
    <xf numFmtId="44" fontId="5" fillId="0" borderId="0" applyFont="0" applyFill="0" applyBorder="0" applyAlignment="0" applyProtection="0"/>
    <xf numFmtId="9" fontId="5" fillId="0" borderId="0" applyFont="0" applyFill="0" applyBorder="0" applyAlignment="0" applyProtection="0"/>
  </cellStyleXfs>
  <cellXfs count="220">
    <xf numFmtId="0" fontId="0" fillId="0" borderId="0" xfId="0"/>
    <xf numFmtId="0" fontId="3" fillId="0" borderId="0" xfId="0" applyFont="1"/>
    <xf numFmtId="9" fontId="7" fillId="0" borderId="5" xfId="2" applyFont="1" applyFill="1" applyBorder="1" applyAlignment="1" applyProtection="1">
      <alignment horizontal="left" indent="1"/>
    </xf>
    <xf numFmtId="0" fontId="2" fillId="0" borderId="2" xfId="0" applyFont="1" applyBorder="1" applyAlignment="1">
      <alignment horizontal="right" vertical="center"/>
    </xf>
    <xf numFmtId="0" fontId="2" fillId="0" borderId="2" xfId="0" applyFont="1" applyBorder="1" applyAlignment="1">
      <alignment horizontal="right"/>
    </xf>
    <xf numFmtId="0" fontId="7" fillId="0" borderId="0" xfId="3" applyFont="1"/>
    <xf numFmtId="44" fontId="7" fillId="0" borderId="13" xfId="1" applyFont="1" applyFill="1" applyBorder="1" applyAlignment="1" applyProtection="1">
      <alignment horizontal="right"/>
    </xf>
    <xf numFmtId="0" fontId="6" fillId="0" borderId="10" xfId="3" applyFont="1" applyBorder="1" applyAlignment="1">
      <alignment horizontal="left" indent="1"/>
    </xf>
    <xf numFmtId="0" fontId="6" fillId="0" borderId="10" xfId="3" applyFont="1" applyBorder="1"/>
    <xf numFmtId="0" fontId="8" fillId="0" borderId="10" xfId="3" applyFont="1" applyBorder="1" applyAlignment="1">
      <alignment horizontal="right" vertical="top"/>
    </xf>
    <xf numFmtId="44" fontId="6" fillId="0" borderId="11" xfId="1" applyFont="1" applyFill="1" applyBorder="1" applyAlignment="1" applyProtection="1">
      <alignment horizontal="right"/>
    </xf>
    <xf numFmtId="44" fontId="7" fillId="0" borderId="13" xfId="3" applyNumberFormat="1" applyFont="1" applyBorder="1" applyAlignment="1">
      <alignment horizontal="right"/>
    </xf>
    <xf numFmtId="9" fontId="6" fillId="0" borderId="9" xfId="2" applyFont="1" applyFill="1" applyBorder="1" applyAlignment="1" applyProtection="1"/>
    <xf numFmtId="0" fontId="6" fillId="0" borderId="7" xfId="3" applyFont="1" applyBorder="1"/>
    <xf numFmtId="0" fontId="8" fillId="0" borderId="7" xfId="3" applyFont="1" applyBorder="1" applyAlignment="1">
      <alignment horizontal="right" vertical="top"/>
    </xf>
    <xf numFmtId="44" fontId="13" fillId="0" borderId="5" xfId="1" applyFont="1" applyBorder="1" applyAlignment="1" applyProtection="1"/>
    <xf numFmtId="0" fontId="7" fillId="0" borderId="13" xfId="3" applyFont="1" applyBorder="1" applyAlignment="1">
      <alignment horizontal="right" vertical="top"/>
    </xf>
    <xf numFmtId="44" fontId="14" fillId="0" borderId="5" xfId="1" applyFont="1" applyBorder="1" applyAlignment="1" applyProtection="1">
      <alignment horizontal="left"/>
    </xf>
    <xf numFmtId="0" fontId="7" fillId="0" borderId="13" xfId="3" applyFont="1" applyBorder="1" applyAlignment="1" applyProtection="1">
      <alignment horizontal="right"/>
      <protection locked="0"/>
    </xf>
    <xf numFmtId="44" fontId="13" fillId="0" borderId="5" xfId="1" applyFont="1" applyBorder="1" applyAlignment="1" applyProtection="1">
      <alignment horizontal="left"/>
    </xf>
    <xf numFmtId="0" fontId="16" fillId="0" borderId="13" xfId="3" applyFont="1" applyBorder="1" applyAlignment="1">
      <alignment horizontal="right"/>
    </xf>
    <xf numFmtId="44" fontId="7" fillId="0" borderId="5" xfId="1" applyFont="1" applyBorder="1" applyAlignment="1" applyProtection="1">
      <alignment horizontal="left"/>
    </xf>
    <xf numFmtId="44" fontId="17" fillId="0" borderId="9" xfId="1" applyFont="1" applyBorder="1" applyProtection="1"/>
    <xf numFmtId="0" fontId="7" fillId="0" borderId="10" xfId="3" applyFont="1" applyBorder="1"/>
    <xf numFmtId="44" fontId="17" fillId="0" borderId="10" xfId="1" applyFont="1" applyBorder="1" applyProtection="1"/>
    <xf numFmtId="44" fontId="6" fillId="0" borderId="12" xfId="1" applyFont="1" applyFill="1" applyBorder="1" applyAlignment="1" applyProtection="1">
      <alignment horizontal="right"/>
    </xf>
    <xf numFmtId="0" fontId="7" fillId="0" borderId="7" xfId="3" applyFont="1" applyBorder="1" applyAlignment="1">
      <alignment horizontal="left" indent="1"/>
    </xf>
    <xf numFmtId="0" fontId="7" fillId="0" borderId="7" xfId="3" applyFont="1" applyBorder="1"/>
    <xf numFmtId="0" fontId="7" fillId="0" borderId="12" xfId="3" applyFont="1" applyBorder="1" applyAlignment="1">
      <alignment horizontal="right"/>
    </xf>
    <xf numFmtId="0" fontId="6" fillId="0" borderId="9" xfId="3" applyFont="1" applyBorder="1"/>
    <xf numFmtId="0" fontId="6" fillId="0" borderId="6" xfId="3" applyFont="1" applyBorder="1" applyAlignment="1">
      <alignment horizontal="left" indent="1"/>
    </xf>
    <xf numFmtId="0" fontId="6" fillId="0" borderId="7" xfId="3" applyFont="1" applyBorder="1" applyAlignment="1">
      <alignment horizontal="right"/>
    </xf>
    <xf numFmtId="0" fontId="6" fillId="0" borderId="9" xfId="3" applyFont="1" applyBorder="1" applyAlignment="1">
      <alignment horizontal="left" wrapText="1" indent="1"/>
    </xf>
    <xf numFmtId="0" fontId="6" fillId="0" borderId="10" xfId="3" applyFont="1" applyBorder="1" applyAlignment="1">
      <alignment horizontal="right"/>
    </xf>
    <xf numFmtId="44" fontId="6" fillId="0" borderId="13" xfId="3" applyNumberFormat="1" applyFont="1" applyBorder="1" applyAlignment="1">
      <alignment horizontal="right"/>
    </xf>
    <xf numFmtId="44" fontId="7" fillId="4" borderId="13" xfId="3" applyNumberFormat="1" applyFont="1" applyFill="1" applyBorder="1" applyAlignment="1" applyProtection="1">
      <alignment horizontal="right"/>
      <protection locked="0"/>
    </xf>
    <xf numFmtId="0" fontId="2" fillId="0" borderId="24" xfId="0" applyFont="1" applyBorder="1" applyAlignment="1">
      <alignment horizontal="right" vertical="center"/>
    </xf>
    <xf numFmtId="0" fontId="2" fillId="0" borderId="27" xfId="0" applyFont="1" applyBorder="1" applyAlignment="1">
      <alignment horizontal="right" vertical="center"/>
    </xf>
    <xf numFmtId="0" fontId="2" fillId="0" borderId="29" xfId="0" applyFont="1" applyBorder="1" applyAlignment="1">
      <alignment horizontal="right"/>
    </xf>
    <xf numFmtId="0" fontId="3" fillId="3" borderId="9" xfId="0" applyFont="1" applyFill="1" applyBorder="1"/>
    <xf numFmtId="164" fontId="6" fillId="0" borderId="24" xfId="3" applyNumberFormat="1" applyFont="1" applyBorder="1" applyAlignment="1">
      <alignment horizontal="center" vertical="center"/>
    </xf>
    <xf numFmtId="0" fontId="6" fillId="0" borderId="22" xfId="3" applyFont="1" applyBorder="1" applyAlignment="1">
      <alignment horizontal="center" vertical="center" wrapText="1"/>
    </xf>
    <xf numFmtId="0" fontId="6" fillId="0" borderId="0" xfId="3" applyFont="1" applyAlignment="1">
      <alignment horizontal="center" vertical="center"/>
    </xf>
    <xf numFmtId="0" fontId="6" fillId="0" borderId="29" xfId="3" applyFont="1" applyBorder="1" applyAlignment="1">
      <alignment vertical="center" wrapText="1"/>
    </xf>
    <xf numFmtId="0" fontId="7" fillId="0" borderId="0" xfId="3" applyFont="1" applyAlignment="1">
      <alignment vertical="center"/>
    </xf>
    <xf numFmtId="44" fontId="7" fillId="0" borderId="35" xfId="5" applyFont="1" applyBorder="1" applyAlignment="1">
      <alignment vertical="center"/>
    </xf>
    <xf numFmtId="10" fontId="7" fillId="0" borderId="35" xfId="6" applyNumberFormat="1" applyFont="1" applyBorder="1" applyAlignment="1">
      <alignment vertical="center"/>
    </xf>
    <xf numFmtId="0" fontId="6" fillId="0" borderId="20" xfId="3" applyFont="1" applyBorder="1" applyAlignment="1">
      <alignment vertical="center" wrapText="1"/>
    </xf>
    <xf numFmtId="44" fontId="7" fillId="0" borderId="23" xfId="5" applyFont="1" applyBorder="1" applyAlignment="1">
      <alignment vertical="center"/>
    </xf>
    <xf numFmtId="44" fontId="7" fillId="0" borderId="0" xfId="3" applyNumberFormat="1" applyFont="1"/>
    <xf numFmtId="0" fontId="18" fillId="0" borderId="0" xfId="3" applyFont="1" applyAlignment="1">
      <alignment horizontal="center" vertical="center" wrapText="1"/>
    </xf>
    <xf numFmtId="10" fontId="7" fillId="0" borderId="0" xfId="6" applyNumberFormat="1" applyFont="1"/>
    <xf numFmtId="44" fontId="7" fillId="4" borderId="13" xfId="1" applyFont="1" applyFill="1" applyBorder="1" applyAlignment="1" applyProtection="1">
      <alignment horizontal="right"/>
      <protection locked="0"/>
    </xf>
    <xf numFmtId="0" fontId="3" fillId="0" borderId="7" xfId="0" applyFont="1" applyBorder="1" applyAlignment="1">
      <alignment horizontal="right"/>
    </xf>
    <xf numFmtId="44" fontId="3" fillId="0" borderId="13" xfId="0" applyNumberFormat="1" applyFont="1" applyBorder="1" applyAlignment="1">
      <alignment horizontal="right"/>
    </xf>
    <xf numFmtId="0" fontId="6" fillId="0" borderId="10" xfId="3" applyFont="1" applyBorder="1" applyAlignment="1">
      <alignment vertical="top"/>
    </xf>
    <xf numFmtId="0" fontId="3" fillId="0" borderId="19" xfId="0" applyFont="1" applyBorder="1" applyAlignment="1">
      <alignment horizontal="center"/>
    </xf>
    <xf numFmtId="0" fontId="3" fillId="3" borderId="13" xfId="0" applyFont="1" applyFill="1" applyBorder="1"/>
    <xf numFmtId="0" fontId="3" fillId="3" borderId="11" xfId="0" applyFont="1" applyFill="1" applyBorder="1"/>
    <xf numFmtId="164" fontId="12" fillId="0" borderId="12" xfId="3" applyNumberFormat="1" applyFont="1" applyBorder="1"/>
    <xf numFmtId="0" fontId="7" fillId="0" borderId="11" xfId="3" applyFont="1" applyBorder="1" applyAlignment="1" applyProtection="1">
      <alignment horizontal="right"/>
      <protection locked="0"/>
    </xf>
    <xf numFmtId="44" fontId="6" fillId="0" borderId="12" xfId="1" applyFont="1" applyBorder="1" applyAlignment="1" applyProtection="1">
      <alignment horizontal="right"/>
    </xf>
    <xf numFmtId="44" fontId="6" fillId="0" borderId="11" xfId="1" applyFont="1" applyBorder="1" applyAlignment="1" applyProtection="1">
      <alignment horizontal="right"/>
    </xf>
    <xf numFmtId="44" fontId="7" fillId="4" borderId="12" xfId="1" quotePrefix="1" applyFont="1" applyFill="1" applyBorder="1" applyAlignment="1" applyProtection="1">
      <alignment horizontal="right"/>
      <protection locked="0"/>
    </xf>
    <xf numFmtId="0" fontId="2" fillId="0" borderId="18" xfId="0" applyFont="1" applyBorder="1" applyAlignment="1">
      <alignment horizontal="right"/>
    </xf>
    <xf numFmtId="0" fontId="7" fillId="0" borderId="5" xfId="3" applyFont="1" applyBorder="1" applyAlignment="1">
      <alignment horizontal="left"/>
    </xf>
    <xf numFmtId="0" fontId="6" fillId="0" borderId="39" xfId="3" applyFont="1" applyBorder="1" applyAlignment="1">
      <alignment horizontal="center" vertical="center" wrapText="1"/>
    </xf>
    <xf numFmtId="0" fontId="6" fillId="0" borderId="27" xfId="3" applyFont="1" applyBorder="1" applyAlignment="1">
      <alignment horizontal="center" vertical="center" wrapText="1"/>
    </xf>
    <xf numFmtId="14" fontId="6" fillId="0" borderId="39" xfId="3" applyNumberFormat="1" applyFont="1" applyBorder="1" applyAlignment="1">
      <alignment horizontal="center" vertical="center" wrapText="1"/>
    </xf>
    <xf numFmtId="10" fontId="7" fillId="0" borderId="1" xfId="6" applyNumberFormat="1" applyFont="1" applyFill="1" applyBorder="1" applyAlignment="1">
      <alignment horizontal="center" vertical="center"/>
    </xf>
    <xf numFmtId="10" fontId="7" fillId="0" borderId="1" xfId="6" applyNumberFormat="1" applyFont="1" applyFill="1" applyBorder="1" applyAlignment="1">
      <alignment vertical="center"/>
    </xf>
    <xf numFmtId="10" fontId="7" fillId="0" borderId="2" xfId="6" applyNumberFormat="1" applyFont="1" applyBorder="1" applyAlignment="1">
      <alignment vertical="center"/>
    </xf>
    <xf numFmtId="10" fontId="7" fillId="0" borderId="1" xfId="6" applyNumberFormat="1" applyFont="1" applyBorder="1" applyAlignment="1">
      <alignment vertical="center"/>
    </xf>
    <xf numFmtId="44" fontId="7" fillId="0" borderId="1" xfId="5" applyFont="1" applyFill="1" applyBorder="1" applyAlignment="1">
      <alignment horizontal="center" vertical="center"/>
    </xf>
    <xf numFmtId="44" fontId="7" fillId="0" borderId="1" xfId="5" applyFont="1" applyFill="1" applyBorder="1" applyAlignment="1">
      <alignment vertical="center"/>
    </xf>
    <xf numFmtId="44" fontId="7" fillId="0" borderId="2" xfId="5" applyFont="1" applyBorder="1" applyAlignment="1">
      <alignment vertical="center"/>
    </xf>
    <xf numFmtId="44" fontId="7" fillId="0" borderId="1" xfId="5" applyFont="1" applyBorder="1" applyAlignment="1">
      <alignment vertical="center"/>
    </xf>
    <xf numFmtId="44" fontId="7" fillId="0" borderId="40" xfId="5" applyFont="1" applyFill="1" applyBorder="1" applyAlignment="1">
      <alignment horizontal="center" vertical="center"/>
    </xf>
    <xf numFmtId="44" fontId="7" fillId="0" borderId="40" xfId="5" applyFont="1" applyFill="1" applyBorder="1" applyAlignment="1">
      <alignment vertical="center"/>
    </xf>
    <xf numFmtId="44" fontId="7" fillId="0" borderId="37" xfId="5" applyFont="1" applyBorder="1" applyAlignment="1">
      <alignment vertical="center"/>
    </xf>
    <xf numFmtId="44" fontId="7" fillId="0" borderId="40" xfId="5" applyFont="1" applyBorder="1" applyAlignment="1">
      <alignment vertical="center"/>
    </xf>
    <xf numFmtId="0" fontId="6" fillId="0" borderId="39" xfId="3" applyFont="1" applyBorder="1" applyAlignment="1">
      <alignment horizontal="center" vertical="center"/>
    </xf>
    <xf numFmtId="0" fontId="6" fillId="0" borderId="43" xfId="3" applyFont="1" applyBorder="1" applyAlignment="1">
      <alignment horizontal="center" vertical="center" wrapText="1"/>
    </xf>
    <xf numFmtId="0" fontId="6" fillId="0" borderId="42" xfId="3" applyFont="1" applyBorder="1" applyAlignment="1">
      <alignment horizontal="center" vertical="center"/>
    </xf>
    <xf numFmtId="10" fontId="7" fillId="0" borderId="1" xfId="3" applyNumberFormat="1" applyFont="1" applyBorder="1" applyAlignment="1">
      <alignment horizontal="center" vertical="center"/>
    </xf>
    <xf numFmtId="9" fontId="7" fillId="0" borderId="1" xfId="3" applyNumberFormat="1" applyFont="1" applyBorder="1" applyAlignment="1">
      <alignment horizontal="center" vertical="center"/>
    </xf>
    <xf numFmtId="10" fontId="7" fillId="0" borderId="1" xfId="6" applyNumberFormat="1" applyFont="1" applyBorder="1" applyAlignment="1">
      <alignment horizontal="center" vertical="center"/>
    </xf>
    <xf numFmtId="10" fontId="7" fillId="0" borderId="31" xfId="6" applyNumberFormat="1" applyFont="1" applyBorder="1" applyAlignment="1">
      <alignment horizontal="center" vertical="center"/>
    </xf>
    <xf numFmtId="10" fontId="7" fillId="0" borderId="33" xfId="6" applyNumberFormat="1" applyFont="1" applyBorder="1" applyAlignment="1">
      <alignment horizontal="center" vertical="center"/>
    </xf>
    <xf numFmtId="44" fontId="7" fillId="0" borderId="1" xfId="5" applyFont="1" applyBorder="1" applyAlignment="1">
      <alignment horizontal="center" vertical="center"/>
    </xf>
    <xf numFmtId="44" fontId="7" fillId="0" borderId="31" xfId="5" applyFont="1" applyBorder="1" applyAlignment="1">
      <alignment horizontal="center" vertical="center"/>
    </xf>
    <xf numFmtId="44" fontId="7" fillId="0" borderId="33" xfId="5" applyFont="1" applyBorder="1" applyAlignment="1">
      <alignment horizontal="center" vertical="center"/>
    </xf>
    <xf numFmtId="44" fontId="7" fillId="0" borderId="33" xfId="3" applyNumberFormat="1" applyFont="1" applyBorder="1" applyAlignment="1">
      <alignment horizontal="center" vertical="center"/>
    </xf>
    <xf numFmtId="44" fontId="7" fillId="0" borderId="1" xfId="3" applyNumberFormat="1" applyFont="1" applyBorder="1" applyAlignment="1">
      <alignment horizontal="center" vertical="center"/>
    </xf>
    <xf numFmtId="166" fontId="7" fillId="0" borderId="1" xfId="3" applyNumberFormat="1" applyFont="1" applyBorder="1" applyAlignment="1">
      <alignment horizontal="center" vertical="center"/>
    </xf>
    <xf numFmtId="44" fontId="7" fillId="0" borderId="40" xfId="3" applyNumberFormat="1" applyFont="1" applyBorder="1" applyAlignment="1">
      <alignment horizontal="center" vertical="center"/>
    </xf>
    <xf numFmtId="44" fontId="7" fillId="0" borderId="40" xfId="5" applyFont="1" applyBorder="1" applyAlignment="1">
      <alignment horizontal="center" vertical="center"/>
    </xf>
    <xf numFmtId="44" fontId="7" fillId="0" borderId="44" xfId="5" applyFont="1" applyBorder="1" applyAlignment="1">
      <alignment horizontal="center" vertical="center"/>
    </xf>
    <xf numFmtId="44" fontId="7" fillId="0" borderId="36" xfId="5" applyFont="1" applyBorder="1" applyAlignment="1">
      <alignment horizontal="center" vertical="center"/>
    </xf>
    <xf numFmtId="44" fontId="7" fillId="0" borderId="13" xfId="5" applyFont="1" applyFill="1" applyBorder="1" applyAlignment="1" applyProtection="1">
      <alignment horizontal="right"/>
    </xf>
    <xf numFmtId="0" fontId="4" fillId="3" borderId="10" xfId="0" applyFont="1" applyFill="1" applyBorder="1"/>
    <xf numFmtId="0" fontId="3" fillId="0" borderId="0" xfId="0" applyFont="1" applyAlignment="1">
      <alignment horizontal="right"/>
    </xf>
    <xf numFmtId="0" fontId="8" fillId="0" borderId="0" xfId="3" applyFont="1" applyAlignment="1">
      <alignment horizontal="right" vertical="top"/>
    </xf>
    <xf numFmtId="0" fontId="6" fillId="0" borderId="0" xfId="3" applyFont="1"/>
    <xf numFmtId="0" fontId="7" fillId="0" borderId="0" xfId="3" applyFont="1" applyAlignment="1">
      <alignment horizontal="left" indent="1"/>
    </xf>
    <xf numFmtId="0" fontId="6" fillId="0" borderId="0" xfId="3" applyFont="1" applyAlignment="1">
      <alignment horizontal="left" indent="1"/>
    </xf>
    <xf numFmtId="0" fontId="7" fillId="0" borderId="0" xfId="3" applyFont="1"/>
    <xf numFmtId="0" fontId="7" fillId="0" borderId="0" xfId="3" applyFont="1" applyAlignment="1">
      <alignment horizontal="left"/>
    </xf>
    <xf numFmtId="0" fontId="11" fillId="0" borderId="0" xfId="3" applyFont="1"/>
    <xf numFmtId="0" fontId="7" fillId="0" borderId="0" xfId="3" applyFont="1" applyAlignment="1">
      <alignment wrapText="1"/>
    </xf>
    <xf numFmtId="0" fontId="7" fillId="0" borderId="0" xfId="3" applyFont="1" applyAlignment="1">
      <alignment horizontal="right" vertical="top"/>
    </xf>
    <xf numFmtId="165" fontId="7" fillId="0" borderId="0" xfId="3" applyNumberFormat="1" applyFont="1" applyAlignment="1">
      <alignment horizontal="center"/>
    </xf>
    <xf numFmtId="14" fontId="15" fillId="2" borderId="0" xfId="3" applyNumberFormat="1" applyFont="1" applyFill="1" applyAlignment="1" applyProtection="1">
      <alignment horizontal="center"/>
      <protection locked="0"/>
    </xf>
    <xf numFmtId="0" fontId="16" fillId="0" borderId="0" xfId="3" applyFont="1"/>
    <xf numFmtId="14" fontId="6" fillId="0" borderId="43" xfId="3" applyNumberFormat="1" applyFont="1" applyBorder="1" applyAlignment="1">
      <alignment horizontal="center" vertical="center"/>
    </xf>
    <xf numFmtId="10" fontId="7" fillId="0" borderId="31" xfId="6" applyNumberFormat="1" applyFont="1" applyBorder="1" applyAlignment="1">
      <alignment vertical="center"/>
    </xf>
    <xf numFmtId="49" fontId="2" fillId="0" borderId="29" xfId="5" applyNumberFormat="1" applyFont="1" applyBorder="1" applyAlignment="1">
      <alignment horizontal="left" vertical="center" wrapText="1"/>
    </xf>
    <xf numFmtId="44" fontId="7" fillId="0" borderId="31" xfId="5" applyFont="1" applyBorder="1" applyAlignment="1">
      <alignment vertical="center"/>
    </xf>
    <xf numFmtId="44" fontId="7" fillId="0" borderId="44" xfId="5" applyFont="1" applyBorder="1" applyAlignment="1">
      <alignment vertical="center"/>
    </xf>
    <xf numFmtId="0" fontId="5" fillId="0" borderId="0" xfId="3"/>
    <xf numFmtId="10" fontId="7" fillId="0" borderId="33" xfId="3" applyNumberFormat="1" applyFont="1" applyBorder="1" applyAlignment="1">
      <alignment horizontal="center" vertical="center"/>
    </xf>
    <xf numFmtId="10" fontId="7" fillId="0" borderId="31" xfId="3" applyNumberFormat="1" applyFont="1" applyBorder="1" applyAlignment="1">
      <alignment horizontal="center" vertical="center"/>
    </xf>
    <xf numFmtId="44" fontId="7" fillId="0" borderId="31" xfId="3" applyNumberFormat="1" applyFont="1" applyBorder="1" applyAlignment="1">
      <alignment horizontal="center" vertical="center"/>
    </xf>
    <xf numFmtId="9" fontId="7" fillId="0" borderId="33" xfId="5" applyNumberFormat="1" applyFont="1" applyBorder="1" applyAlignment="1">
      <alignment horizontal="center" vertical="center"/>
    </xf>
    <xf numFmtId="10" fontId="7" fillId="0" borderId="1" xfId="5" applyNumberFormat="1" applyFont="1" applyBorder="1" applyAlignment="1">
      <alignment horizontal="center" vertical="center"/>
    </xf>
    <xf numFmtId="166" fontId="7" fillId="0" borderId="31" xfId="3" applyNumberFormat="1" applyFont="1" applyBorder="1" applyAlignment="1">
      <alignment horizontal="center" vertical="center"/>
    </xf>
    <xf numFmtId="166" fontId="7" fillId="0" borderId="33" xfId="3" applyNumberFormat="1" applyFont="1" applyBorder="1" applyAlignment="1">
      <alignment horizontal="center" vertical="center"/>
    </xf>
    <xf numFmtId="14" fontId="6" fillId="0" borderId="0" xfId="3" applyNumberFormat="1" applyFont="1"/>
    <xf numFmtId="44" fontId="7" fillId="0" borderId="0" xfId="5" applyFont="1"/>
    <xf numFmtId="49" fontId="7" fillId="0" borderId="0" xfId="3" applyNumberFormat="1" applyFont="1"/>
    <xf numFmtId="14" fontId="6" fillId="0" borderId="0" xfId="5" applyNumberFormat="1" applyFont="1"/>
    <xf numFmtId="0" fontId="7" fillId="0" borderId="0" xfId="3" applyFont="1" applyBorder="1"/>
    <xf numFmtId="0" fontId="8" fillId="0" borderId="0" xfId="3" applyFont="1" applyBorder="1" applyAlignment="1">
      <alignment horizontal="right" vertical="top"/>
    </xf>
    <xf numFmtId="0" fontId="6" fillId="0" borderId="0" xfId="3" applyFont="1" applyBorder="1"/>
    <xf numFmtId="44" fontId="6" fillId="0" borderId="13" xfId="5" applyFont="1" applyFill="1" applyBorder="1" applyAlignment="1" applyProtection="1">
      <alignment horizontal="right"/>
    </xf>
    <xf numFmtId="0" fontId="21" fillId="0" borderId="41" xfId="3" applyFont="1" applyBorder="1" applyAlignment="1">
      <alignment horizontal="left" vertical="top" wrapText="1"/>
    </xf>
    <xf numFmtId="14" fontId="3" fillId="0" borderId="4" xfId="0" applyNumberFormat="1" applyFont="1" applyBorder="1" applyAlignment="1" applyProtection="1">
      <alignment horizontal="center"/>
      <protection locked="0"/>
    </xf>
    <xf numFmtId="14" fontId="3" fillId="0" borderId="3" xfId="0" applyNumberFormat="1" applyFont="1" applyBorder="1" applyProtection="1">
      <protection locked="0"/>
    </xf>
    <xf numFmtId="0" fontId="16" fillId="0" borderId="0" xfId="3" applyFont="1" applyProtection="1">
      <protection locked="0"/>
    </xf>
    <xf numFmtId="14" fontId="6" fillId="0" borderId="22" xfId="3" applyNumberFormat="1" applyFont="1" applyBorder="1" applyAlignment="1">
      <alignment horizontal="center" vertical="center" wrapText="1"/>
    </xf>
    <xf numFmtId="0" fontId="6" fillId="0" borderId="6" xfId="3" applyFont="1" applyBorder="1" applyAlignment="1">
      <alignment horizontal="left"/>
    </xf>
    <xf numFmtId="0" fontId="6" fillId="0" borderId="7" xfId="3" applyFont="1" applyBorder="1" applyAlignment="1">
      <alignment horizontal="left"/>
    </xf>
    <xf numFmtId="44" fontId="6" fillId="0" borderId="7" xfId="1" applyFont="1" applyBorder="1" applyAlignment="1" applyProtection="1">
      <alignment horizontal="center"/>
    </xf>
    <xf numFmtId="44" fontId="12" fillId="0" borderId="10" xfId="1" applyFont="1" applyBorder="1" applyAlignment="1" applyProtection="1">
      <alignment horizontal="center"/>
    </xf>
    <xf numFmtId="44" fontId="7" fillId="0" borderId="6" xfId="1" applyFont="1" applyBorder="1" applyAlignment="1" applyProtection="1">
      <alignment horizontal="center" wrapText="1"/>
    </xf>
    <xf numFmtId="44" fontId="7" fillId="0" borderId="7" xfId="1" applyFont="1" applyBorder="1" applyAlignment="1" applyProtection="1">
      <alignment horizontal="center" wrapText="1"/>
    </xf>
    <xf numFmtId="44" fontId="7" fillId="0" borderId="12" xfId="1" applyFont="1" applyBorder="1" applyAlignment="1" applyProtection="1">
      <alignment horizontal="center" wrapText="1"/>
    </xf>
    <xf numFmtId="44" fontId="7" fillId="0" borderId="9" xfId="1" applyFont="1" applyBorder="1" applyAlignment="1" applyProtection="1">
      <alignment horizontal="center" wrapText="1"/>
    </xf>
    <xf numFmtId="44" fontId="7" fillId="0" borderId="10" xfId="1" applyFont="1" applyBorder="1" applyAlignment="1" applyProtection="1">
      <alignment horizontal="center" wrapText="1"/>
    </xf>
    <xf numFmtId="44" fontId="7" fillId="0" borderId="11" xfId="1" applyFont="1" applyBorder="1" applyAlignment="1" applyProtection="1">
      <alignment horizontal="center" wrapText="1"/>
    </xf>
    <xf numFmtId="0" fontId="19" fillId="0" borderId="7" xfId="3" applyFont="1" applyBorder="1" applyAlignment="1" applyProtection="1">
      <alignment horizontal="center"/>
      <protection locked="0"/>
    </xf>
    <xf numFmtId="44" fontId="16" fillId="0" borderId="9" xfId="1" applyFont="1" applyBorder="1" applyAlignment="1" applyProtection="1">
      <alignment horizontal="center"/>
      <protection locked="0"/>
    </xf>
    <xf numFmtId="44" fontId="16" fillId="0" borderId="10" xfId="1" applyFont="1" applyBorder="1" applyAlignment="1" applyProtection="1">
      <alignment horizontal="center"/>
      <protection locked="0"/>
    </xf>
    <xf numFmtId="0" fontId="16" fillId="0" borderId="10" xfId="3" applyFont="1" applyBorder="1" applyAlignment="1" applyProtection="1">
      <alignment horizontal="center"/>
      <protection locked="0"/>
    </xf>
    <xf numFmtId="0" fontId="16" fillId="0" borderId="11" xfId="3" applyFont="1" applyBorder="1" applyAlignment="1" applyProtection="1">
      <alignment horizontal="center"/>
      <protection locked="0"/>
    </xf>
    <xf numFmtId="44" fontId="6" fillId="0" borderId="13" xfId="1" applyFont="1" applyFill="1" applyBorder="1" applyAlignment="1" applyProtection="1">
      <alignment horizontal="right"/>
    </xf>
    <xf numFmtId="0" fontId="7" fillId="0" borderId="13" xfId="3" applyFont="1" applyBorder="1" applyAlignment="1">
      <alignment horizontal="right"/>
    </xf>
    <xf numFmtId="0" fontId="6" fillId="0" borderId="5" xfId="3" applyFont="1" applyBorder="1" applyAlignment="1">
      <alignment horizontal="left" vertical="center" wrapText="1"/>
    </xf>
    <xf numFmtId="0" fontId="6" fillId="0" borderId="0" xfId="3" applyFont="1" applyAlignment="1">
      <alignment horizontal="left" vertical="center" wrapText="1"/>
    </xf>
    <xf numFmtId="0" fontId="6" fillId="0" borderId="5" xfId="3" applyFont="1" applyBorder="1" applyAlignment="1">
      <alignment horizontal="left" vertical="top" wrapText="1"/>
    </xf>
    <xf numFmtId="0" fontId="6" fillId="0" borderId="0" xfId="3" applyFont="1" applyAlignment="1">
      <alignment horizontal="left" vertical="top" wrapText="1"/>
    </xf>
    <xf numFmtId="0" fontId="6" fillId="0" borderId="9" xfId="3" applyFont="1" applyBorder="1" applyAlignment="1">
      <alignment horizontal="left" vertical="top"/>
    </xf>
    <xf numFmtId="0" fontId="6" fillId="0" borderId="10" xfId="3" applyFont="1" applyBorder="1" applyAlignment="1">
      <alignment horizontal="left" vertical="top"/>
    </xf>
    <xf numFmtId="0" fontId="7" fillId="0" borderId="5" xfId="3" applyFont="1" applyBorder="1" applyAlignment="1">
      <alignment horizontal="left"/>
    </xf>
    <xf numFmtId="0" fontId="7" fillId="0" borderId="0" xfId="3" applyFont="1" applyBorder="1" applyAlignment="1">
      <alignment horizontal="left"/>
    </xf>
    <xf numFmtId="9" fontId="7" fillId="0" borderId="5" xfId="2" applyFont="1" applyFill="1" applyBorder="1" applyAlignment="1" applyProtection="1">
      <alignment horizontal="left"/>
    </xf>
    <xf numFmtId="9" fontId="7" fillId="0" borderId="0" xfId="2" applyFont="1" applyFill="1" applyBorder="1" applyAlignment="1" applyProtection="1">
      <alignment horizontal="left"/>
    </xf>
    <xf numFmtId="9" fontId="6" fillId="0" borderId="9" xfId="2" applyFont="1" applyFill="1" applyBorder="1" applyAlignment="1" applyProtection="1">
      <alignment horizontal="left"/>
    </xf>
    <xf numFmtId="9" fontId="6" fillId="0" borderId="10" xfId="2" applyFont="1" applyFill="1" applyBorder="1" applyAlignment="1" applyProtection="1">
      <alignment horizontal="left"/>
    </xf>
    <xf numFmtId="44" fontId="6" fillId="0" borderId="6" xfId="1" applyFont="1" applyBorder="1" applyAlignment="1" applyProtection="1">
      <alignment horizontal="left"/>
    </xf>
    <xf numFmtId="44" fontId="6" fillId="0" borderId="7" xfId="1" applyFont="1" applyBorder="1" applyAlignment="1" applyProtection="1">
      <alignment horizontal="left"/>
    </xf>
    <xf numFmtId="0" fontId="7" fillId="0" borderId="5" xfId="3" applyFont="1" applyBorder="1"/>
    <xf numFmtId="0" fontId="7" fillId="0" borderId="0" xfId="3" applyFont="1"/>
    <xf numFmtId="0" fontId="7" fillId="0" borderId="5" xfId="3" applyFont="1" applyBorder="1" applyAlignment="1">
      <alignment horizontal="left" wrapText="1" indent="1"/>
    </xf>
    <xf numFmtId="0" fontId="7" fillId="0" borderId="0" xfId="3" applyFont="1" applyAlignment="1">
      <alignment wrapText="1"/>
    </xf>
    <xf numFmtId="0" fontId="7" fillId="0" borderId="5" xfId="3" applyFont="1" applyBorder="1" applyAlignment="1">
      <alignment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12"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25" xfId="0" applyFont="1" applyBorder="1" applyAlignment="1" applyProtection="1">
      <alignment horizontal="center" vertical="center"/>
      <protection locked="0"/>
    </xf>
    <xf numFmtId="0" fontId="3" fillId="0" borderId="26" xfId="0" applyFont="1" applyBorder="1" applyAlignment="1" applyProtection="1">
      <alignment horizontal="center" vertical="center"/>
      <protection locked="0"/>
    </xf>
    <xf numFmtId="0" fontId="3" fillId="0" borderId="25" xfId="0" applyFont="1" applyBorder="1" applyAlignment="1" applyProtection="1">
      <alignment horizontal="center"/>
      <protection locked="0"/>
    </xf>
    <xf numFmtId="0" fontId="3" fillId="0" borderId="28" xfId="0" applyFont="1" applyBorder="1" applyAlignment="1" applyProtection="1">
      <alignment horizontal="center"/>
      <protection locked="0"/>
    </xf>
    <xf numFmtId="0" fontId="3" fillId="0" borderId="3" xfId="0" applyFont="1" applyBorder="1" applyAlignment="1" applyProtection="1">
      <alignment horizontal="center"/>
      <protection locked="0"/>
    </xf>
    <xf numFmtId="0" fontId="3" fillId="0" borderId="4" xfId="0" applyFont="1" applyBorder="1" applyAlignment="1" applyProtection="1">
      <alignment horizontal="center"/>
      <protection locked="0"/>
    </xf>
    <xf numFmtId="0" fontId="3" fillId="0" borderId="30" xfId="0" applyFont="1" applyBorder="1" applyAlignment="1" applyProtection="1">
      <alignment horizontal="center"/>
      <protection locked="0"/>
    </xf>
    <xf numFmtId="0" fontId="3" fillId="0" borderId="3" xfId="0" applyFont="1" applyFill="1" applyBorder="1" applyAlignment="1" applyProtection="1">
      <alignment horizontal="center"/>
      <protection locked="0"/>
    </xf>
    <xf numFmtId="0" fontId="3" fillId="0" borderId="14" xfId="0" applyFont="1" applyFill="1" applyBorder="1" applyAlignment="1" applyProtection="1">
      <alignment horizontal="center"/>
      <protection locked="0"/>
    </xf>
    <xf numFmtId="0" fontId="4" fillId="4" borderId="20" xfId="0" applyFont="1" applyFill="1" applyBorder="1" applyAlignment="1" applyProtection="1">
      <alignment horizontal="center"/>
      <protection locked="0"/>
    </xf>
    <xf numFmtId="0" fontId="4" fillId="4" borderId="21" xfId="0" applyFont="1" applyFill="1" applyBorder="1" applyAlignment="1" applyProtection="1">
      <alignment horizontal="center"/>
      <protection locked="0"/>
    </xf>
    <xf numFmtId="0" fontId="4" fillId="4" borderId="10" xfId="0" applyFont="1" applyFill="1" applyBorder="1" applyAlignment="1" applyProtection="1">
      <alignment horizontal="center"/>
      <protection locked="0"/>
    </xf>
    <xf numFmtId="0" fontId="6" fillId="0" borderId="6" xfId="3" applyFont="1" applyBorder="1" applyAlignment="1">
      <alignment horizontal="left" vertical="top" wrapText="1"/>
    </xf>
    <xf numFmtId="0" fontId="6" fillId="0" borderId="7" xfId="3" applyFont="1" applyBorder="1" applyAlignment="1">
      <alignment horizontal="left" vertical="top" wrapText="1"/>
    </xf>
    <xf numFmtId="0" fontId="6" fillId="0" borderId="5" xfId="3" applyFont="1" applyBorder="1" applyAlignment="1">
      <alignment horizontal="left"/>
    </xf>
    <xf numFmtId="0" fontId="6" fillId="0" borderId="0" xfId="3" applyFont="1" applyAlignment="1">
      <alignment horizontal="left"/>
    </xf>
    <xf numFmtId="9" fontId="6" fillId="0" borderId="5" xfId="2" applyFont="1" applyFill="1" applyBorder="1" applyAlignment="1" applyProtection="1">
      <alignment horizontal="left"/>
    </xf>
    <xf numFmtId="9" fontId="6" fillId="0" borderId="0" xfId="2" applyFont="1" applyFill="1" applyBorder="1" applyAlignment="1" applyProtection="1">
      <alignment horizontal="left"/>
    </xf>
    <xf numFmtId="0" fontId="6" fillId="0" borderId="9" xfId="3" applyFont="1" applyBorder="1" applyAlignment="1">
      <alignment horizontal="center" wrapText="1"/>
    </xf>
    <xf numFmtId="0" fontId="6" fillId="0" borderId="10" xfId="3" applyFont="1" applyBorder="1" applyAlignment="1">
      <alignment horizontal="center" wrapText="1"/>
    </xf>
    <xf numFmtId="0" fontId="6" fillId="0" borderId="24" xfId="3" applyFont="1" applyBorder="1" applyAlignment="1">
      <alignment horizontal="center"/>
    </xf>
    <xf numFmtId="0" fontId="6" fillId="0" borderId="25" xfId="3" applyFont="1" applyBorder="1" applyAlignment="1">
      <alignment horizontal="center"/>
    </xf>
    <xf numFmtId="0" fontId="6" fillId="0" borderId="26" xfId="3" applyFont="1" applyBorder="1" applyAlignment="1">
      <alignment horizontal="center"/>
    </xf>
    <xf numFmtId="0" fontId="7" fillId="0" borderId="16" xfId="3" applyFont="1" applyBorder="1" applyAlignment="1">
      <alignment horizontal="center" vertical="center" wrapText="1"/>
    </xf>
    <xf numFmtId="0" fontId="7" fillId="0" borderId="17" xfId="3" applyFont="1" applyBorder="1" applyAlignment="1">
      <alignment horizontal="center" vertical="center" wrapText="1"/>
    </xf>
    <xf numFmtId="0" fontId="7" fillId="0" borderId="14" xfId="3" applyFont="1" applyBorder="1" applyAlignment="1">
      <alignment horizontal="center" vertical="center" wrapText="1"/>
    </xf>
    <xf numFmtId="0" fontId="7" fillId="0" borderId="8" xfId="3" applyFont="1" applyBorder="1" applyAlignment="1">
      <alignment horizontal="center" vertical="center" wrapText="1"/>
    </xf>
    <xf numFmtId="0" fontId="7" fillId="0" borderId="0" xfId="3" applyFont="1" applyBorder="1" applyAlignment="1">
      <alignment horizontal="center" vertical="center" wrapText="1"/>
    </xf>
    <xf numFmtId="0" fontId="7" fillId="0" borderId="32" xfId="3" applyFont="1" applyBorder="1" applyAlignment="1">
      <alignment horizontal="center" vertical="center" wrapText="1"/>
    </xf>
    <xf numFmtId="0" fontId="7" fillId="0" borderId="18" xfId="3" applyFont="1" applyBorder="1" applyAlignment="1">
      <alignment horizontal="center" vertical="center" wrapText="1"/>
    </xf>
    <xf numFmtId="0" fontId="7" fillId="0" borderId="15" xfId="3" applyFont="1" applyBorder="1" applyAlignment="1">
      <alignment horizontal="center" vertical="center" wrapText="1"/>
    </xf>
    <xf numFmtId="0" fontId="7" fillId="0" borderId="19" xfId="3" applyFont="1" applyBorder="1" applyAlignment="1">
      <alignment horizontal="center" vertical="center" wrapText="1"/>
    </xf>
    <xf numFmtId="0" fontId="7" fillId="0" borderId="34" xfId="3" applyFont="1" applyBorder="1" applyAlignment="1">
      <alignment horizontal="center" vertical="center" wrapText="1"/>
    </xf>
    <xf numFmtId="0" fontId="7" fillId="0" borderId="10" xfId="3" applyFont="1" applyBorder="1" applyAlignment="1">
      <alignment horizontal="center" vertical="center" wrapText="1"/>
    </xf>
    <xf numFmtId="0" fontId="7" fillId="0" borderId="38" xfId="3" applyFont="1" applyBorder="1" applyAlignment="1">
      <alignment horizontal="center" vertical="center" wrapText="1"/>
    </xf>
    <xf numFmtId="0" fontId="7" fillId="0" borderId="33" xfId="3" applyFont="1" applyBorder="1" applyAlignment="1">
      <alignment horizontal="center" vertical="center" wrapText="1"/>
    </xf>
    <xf numFmtId="0" fontId="7" fillId="0" borderId="36" xfId="3" applyFont="1" applyBorder="1" applyAlignment="1">
      <alignment horizontal="center" vertical="center" wrapText="1"/>
    </xf>
    <xf numFmtId="0" fontId="6" fillId="0" borderId="0" xfId="3" applyFont="1" applyAlignment="1">
      <alignment horizontal="center"/>
    </xf>
  </cellXfs>
  <cellStyles count="7">
    <cellStyle name="Currency" xfId="1" builtinId="4"/>
    <cellStyle name="Currency 2" xfId="5" xr:uid="{CAF6FD19-723C-4A73-AF9C-40725BDE3172}"/>
    <cellStyle name="Normal" xfId="0" builtinId="0"/>
    <cellStyle name="Normal 2" xfId="4" xr:uid="{8CD4754D-187B-4630-9E7E-E60E4BF8A378}"/>
    <cellStyle name="Normal 3" xfId="3" xr:uid="{DB8019D6-D60D-4795-A849-047D4072A4B0}"/>
    <cellStyle name="Percent" xfId="2" builtinId="5"/>
    <cellStyle name="Percent 2" xfId="6" xr:uid="{839285BB-B15F-4C88-8C21-43D569D8A1E0}"/>
  </cellStyles>
  <dxfs count="0"/>
  <tableStyles count="0" defaultTableStyle="TableStyleMedium2" defaultPivotStyle="PivotStyleLight16"/>
  <colors>
    <mruColors>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lockText="1" noThreeD="1"/>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19050</xdr:colOff>
          <xdr:row>0</xdr:row>
          <xdr:rowOff>12700</xdr:rowOff>
        </xdr:from>
        <xdr:to>
          <xdr:col>4</xdr:col>
          <xdr:colOff>0</xdr:colOff>
          <xdr:row>2</xdr:row>
          <xdr:rowOff>50800</xdr:rowOff>
        </xdr:to>
        <xdr:sp macro="" textlink="">
          <xdr:nvSpPr>
            <xdr:cNvPr id="12289" name="Option Button 1" hidden="1">
              <a:extLst>
                <a:ext uri="{63B3BB69-23CF-44E3-9099-C40C66FF867C}">
                  <a14:compatExt spid="_x0000_s12289"/>
                </a:ext>
                <a:ext uri="{FF2B5EF4-FFF2-40B4-BE49-F238E27FC236}">
                  <a16:creationId xmlns:a16="http://schemas.microsoft.com/office/drawing/2014/main" id="{00000000-0008-0000-0000-00000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Supported Living Program (BI)</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273844</xdr:colOff>
      <xdr:row>6</xdr:row>
      <xdr:rowOff>0</xdr:rowOff>
    </xdr:from>
    <xdr:to>
      <xdr:col>1</xdr:col>
      <xdr:colOff>654847</xdr:colOff>
      <xdr:row>7</xdr:row>
      <xdr:rowOff>154783</xdr:rowOff>
    </xdr:to>
    <xdr:sp macro="" textlink="">
      <xdr:nvSpPr>
        <xdr:cNvPr id="2" name="Right Arrow 3">
          <a:extLst>
            <a:ext uri="{FF2B5EF4-FFF2-40B4-BE49-F238E27FC236}">
              <a16:creationId xmlns:a16="http://schemas.microsoft.com/office/drawing/2014/main" id="{00000000-0008-0000-0100-000002000000}"/>
            </a:ext>
          </a:extLst>
        </xdr:cNvPr>
        <xdr:cNvSpPr/>
      </xdr:nvSpPr>
      <xdr:spPr>
        <a:xfrm rot="16200000">
          <a:off x="1208485" y="1768077"/>
          <a:ext cx="321471" cy="381003"/>
        </a:xfrm>
        <a:prstGeom prst="rightArrow">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1.xml"/><Relationship Id="rId4"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03B4D3-0C95-4FEA-B61C-17F93B8A6E2C}">
  <dimension ref="A1:G42"/>
  <sheetViews>
    <sheetView tabSelected="1" view="pageLayout" topLeftCell="A10" zoomScaleNormal="100" workbookViewId="0">
      <selection activeCell="I36" sqref="I36"/>
    </sheetView>
  </sheetViews>
  <sheetFormatPr defaultColWidth="9.1796875" defaultRowHeight="13" x14ac:dyDescent="0.3"/>
  <cols>
    <col min="1" max="1" width="11.453125" style="1" customWidth="1"/>
    <col min="2" max="2" width="13.26953125" style="1" customWidth="1"/>
    <col min="3" max="3" width="11.1796875" style="1" customWidth="1"/>
    <col min="4" max="4" width="11.453125" style="1" customWidth="1"/>
    <col min="5" max="5" width="13.26953125" style="1" customWidth="1"/>
    <col min="6" max="6" width="16.54296875" style="1" customWidth="1"/>
    <col min="7" max="7" width="12" style="1" customWidth="1"/>
    <col min="8" max="16384" width="9.1796875" style="1"/>
  </cols>
  <sheetData>
    <row r="1" spans="1:7" x14ac:dyDescent="0.3">
      <c r="A1" s="176"/>
      <c r="B1" s="177"/>
      <c r="C1" s="177"/>
      <c r="D1" s="177"/>
      <c r="E1" s="177"/>
      <c r="F1" s="177"/>
      <c r="G1" s="178"/>
    </row>
    <row r="2" spans="1:7" ht="9.65" customHeight="1" thickBot="1" x14ac:dyDescent="0.35">
      <c r="A2" s="179"/>
      <c r="B2" s="180"/>
      <c r="C2" s="180"/>
      <c r="D2" s="180"/>
      <c r="E2" s="180"/>
      <c r="F2" s="180"/>
      <c r="G2" s="181"/>
    </row>
    <row r="3" spans="1:7" x14ac:dyDescent="0.3">
      <c r="A3" s="36" t="s">
        <v>68</v>
      </c>
      <c r="B3" s="182"/>
      <c r="C3" s="182"/>
      <c r="D3" s="183"/>
      <c r="E3" s="37" t="s">
        <v>0</v>
      </c>
      <c r="F3" s="184"/>
      <c r="G3" s="185"/>
    </row>
    <row r="4" spans="1:7" x14ac:dyDescent="0.3">
      <c r="A4" s="38" t="s">
        <v>69</v>
      </c>
      <c r="B4" s="186"/>
      <c r="C4" s="186"/>
      <c r="D4" s="187"/>
      <c r="E4" s="3" t="s">
        <v>1</v>
      </c>
      <c r="F4" s="186"/>
      <c r="G4" s="188"/>
    </row>
    <row r="5" spans="1:7" x14ac:dyDescent="0.3">
      <c r="A5" s="38" t="s">
        <v>64</v>
      </c>
      <c r="B5" s="189"/>
      <c r="C5" s="189"/>
      <c r="D5" s="190"/>
      <c r="E5" s="3" t="s">
        <v>2</v>
      </c>
      <c r="F5" s="186"/>
      <c r="G5" s="188"/>
    </row>
    <row r="6" spans="1:7" x14ac:dyDescent="0.3">
      <c r="A6" s="38" t="s">
        <v>3</v>
      </c>
      <c r="B6" s="136">
        <v>45292</v>
      </c>
      <c r="C6" s="4" t="s">
        <v>4</v>
      </c>
      <c r="D6" s="137">
        <v>45657</v>
      </c>
      <c r="E6" s="64" t="s">
        <v>36</v>
      </c>
      <c r="F6" s="56">
        <f>DATEDIF(B6,D6,"D")+1</f>
        <v>366</v>
      </c>
      <c r="G6" s="57"/>
    </row>
    <row r="7" spans="1:7" ht="15.75" customHeight="1" thickBot="1" x14ac:dyDescent="0.35">
      <c r="A7" s="39"/>
      <c r="B7" s="191" t="s">
        <v>87</v>
      </c>
      <c r="C7" s="192"/>
      <c r="D7" s="192"/>
      <c r="E7" s="193"/>
      <c r="F7" s="100"/>
      <c r="G7" s="58"/>
    </row>
    <row r="8" spans="1:7" ht="35.5" customHeight="1" x14ac:dyDescent="0.3">
      <c r="A8" s="194" t="s">
        <v>70</v>
      </c>
      <c r="B8" s="195"/>
      <c r="C8" s="195"/>
      <c r="D8" s="195"/>
      <c r="E8" s="195"/>
      <c r="F8" s="53" t="s">
        <v>5</v>
      </c>
      <c r="G8" s="63"/>
    </row>
    <row r="9" spans="1:7" x14ac:dyDescent="0.3">
      <c r="A9" s="196" t="s">
        <v>71</v>
      </c>
      <c r="B9" s="197"/>
      <c r="C9" s="197"/>
      <c r="D9" s="197"/>
      <c r="E9" s="197"/>
      <c r="F9" s="101" t="s">
        <v>6</v>
      </c>
      <c r="G9" s="35"/>
    </row>
    <row r="10" spans="1:7" x14ac:dyDescent="0.3">
      <c r="A10" s="196" t="s">
        <v>72</v>
      </c>
      <c r="B10" s="197"/>
      <c r="C10" s="197"/>
      <c r="D10" s="197"/>
      <c r="E10" s="197"/>
      <c r="F10" s="101"/>
      <c r="G10" s="11">
        <f>GrossIncome+ClientLTInsurance</f>
        <v>0</v>
      </c>
    </row>
    <row r="11" spans="1:7" x14ac:dyDescent="0.3">
      <c r="A11" s="198" t="s">
        <v>10</v>
      </c>
      <c r="B11" s="199"/>
      <c r="C11" s="199"/>
      <c r="D11" s="199"/>
      <c r="E11" s="199"/>
      <c r="F11" s="101"/>
      <c r="G11" s="34">
        <f>IF((TotalGrossIncome-RoomBoard)&lt;=PNAMax,IF((TotalGrossIncome-RoomBoard)&lt;0,0,(TotalGrossIncome-RoomBoard)),PNAMax)</f>
        <v>0</v>
      </c>
    </row>
    <row r="12" spans="1:7" x14ac:dyDescent="0.3">
      <c r="A12" s="165" t="s">
        <v>73</v>
      </c>
      <c r="B12" s="166"/>
      <c r="C12" s="166"/>
      <c r="D12" s="166"/>
      <c r="E12" s="166"/>
      <c r="F12" s="101"/>
      <c r="G12" s="54">
        <v>421.46</v>
      </c>
    </row>
    <row r="13" spans="1:7" ht="26.25" customHeight="1" x14ac:dyDescent="0.3">
      <c r="A13" s="157" t="s">
        <v>11</v>
      </c>
      <c r="B13" s="158"/>
      <c r="C13" s="158"/>
      <c r="D13" s="158"/>
      <c r="E13" s="158"/>
      <c r="F13" s="101" t="s">
        <v>7</v>
      </c>
      <c r="G13" s="52"/>
    </row>
    <row r="14" spans="1:7" ht="59.25" customHeight="1" x14ac:dyDescent="0.3">
      <c r="A14" s="159" t="s">
        <v>78</v>
      </c>
      <c r="B14" s="160"/>
      <c r="C14" s="160"/>
      <c r="D14" s="160"/>
      <c r="E14" s="160"/>
      <c r="F14" s="101" t="s">
        <v>8</v>
      </c>
      <c r="G14" s="52"/>
    </row>
    <row r="15" spans="1:7" ht="15.65" customHeight="1" x14ac:dyDescent="0.3">
      <c r="A15" s="159" t="s">
        <v>12</v>
      </c>
      <c r="B15" s="160"/>
      <c r="C15" s="160"/>
      <c r="D15" s="160"/>
      <c r="E15" s="160"/>
      <c r="F15" s="101" t="s">
        <v>9</v>
      </c>
      <c r="G15" s="52"/>
    </row>
    <row r="16" spans="1:7" ht="18.75" customHeight="1" thickBot="1" x14ac:dyDescent="0.35">
      <c r="A16" s="161" t="s">
        <v>13</v>
      </c>
      <c r="B16" s="162"/>
      <c r="C16" s="162"/>
      <c r="D16" s="162"/>
      <c r="E16" s="162"/>
      <c r="F16" s="55"/>
      <c r="G16" s="10">
        <f>IF(SUM(G13:G15)&gt;(G10-G19-G11),IF((G10-G19-G11)&lt;0,0,(G10-G19-G11)+G11),G11+(SUM(G13:G15)))</f>
        <v>0</v>
      </c>
    </row>
    <row r="17" spans="1:7" ht="15.75" customHeight="1" x14ac:dyDescent="0.3">
      <c r="A17" s="140" t="s">
        <v>74</v>
      </c>
      <c r="B17" s="141"/>
      <c r="C17" s="26"/>
      <c r="D17" s="26"/>
      <c r="E17" s="27"/>
      <c r="F17" s="27"/>
      <c r="G17" s="28"/>
    </row>
    <row r="18" spans="1:7" x14ac:dyDescent="0.3">
      <c r="A18" s="163" t="s">
        <v>82</v>
      </c>
      <c r="B18" s="164"/>
      <c r="C18" s="164"/>
      <c r="D18" s="131"/>
      <c r="E18" s="131"/>
      <c r="F18" s="132"/>
      <c r="G18" s="6" t="e">
        <f>IF((TotalGrossIncome-RoomBoard-G16)&gt;=ServiceAmount,ServiceAmount,MAX((TotalGrossIncome-RoomBoard-G16),0))</f>
        <v>#N/A</v>
      </c>
    </row>
    <row r="19" spans="1:7" ht="15.5" x14ac:dyDescent="0.3">
      <c r="A19" s="165" t="s">
        <v>25</v>
      </c>
      <c r="B19" s="166"/>
      <c r="C19" s="166"/>
      <c r="D19" s="132"/>
      <c r="E19" s="133"/>
      <c r="F19" s="132"/>
      <c r="G19" s="6">
        <f>'PETI Pricing Key'!B6</f>
        <v>779</v>
      </c>
    </row>
    <row r="20" spans="1:7" ht="15.75" customHeight="1" thickBot="1" x14ac:dyDescent="0.35">
      <c r="A20" s="167" t="s">
        <v>75</v>
      </c>
      <c r="B20" s="168"/>
      <c r="C20" s="8"/>
      <c r="D20" s="9"/>
      <c r="E20" s="8"/>
      <c r="F20" s="9"/>
      <c r="G20" s="10" t="e">
        <f>IF(G18&lt;=0, G19, G18+G19)</f>
        <v>#N/A</v>
      </c>
    </row>
    <row r="21" spans="1:7" x14ac:dyDescent="0.3">
      <c r="A21" s="140" t="s">
        <v>76</v>
      </c>
      <c r="B21" s="141"/>
      <c r="C21" s="13"/>
      <c r="D21" s="14"/>
      <c r="E21" s="13"/>
      <c r="F21" s="14"/>
      <c r="G21" s="25"/>
    </row>
    <row r="22" spans="1:7" x14ac:dyDescent="0.3">
      <c r="A22" s="65" t="s">
        <v>80</v>
      </c>
      <c r="B22" s="104"/>
      <c r="C22" s="104"/>
      <c r="D22" s="104"/>
      <c r="E22" s="5"/>
      <c r="F22" s="5"/>
      <c r="G22" s="11">
        <f>IF((TotalGrossIncome-G16-RoomBoard)&lt;0,0,(TotalGrossIncome-G16-RoomBoard))</f>
        <v>0</v>
      </c>
    </row>
    <row r="23" spans="1:7" x14ac:dyDescent="0.3">
      <c r="A23" s="2" t="s">
        <v>83</v>
      </c>
      <c r="B23" s="105"/>
      <c r="C23" s="103"/>
      <c r="D23" s="102"/>
      <c r="E23" s="103"/>
      <c r="F23" s="102"/>
      <c r="G23" s="6" t="e">
        <f>IF(G22&gt;G18,(G22-G18),0)</f>
        <v>#N/A</v>
      </c>
    </row>
    <row r="24" spans="1:7" ht="13.5" thickBot="1" x14ac:dyDescent="0.35">
      <c r="A24" s="12" t="s">
        <v>79</v>
      </c>
      <c r="B24" s="7"/>
      <c r="C24" s="8"/>
      <c r="D24" s="9"/>
      <c r="E24" s="8"/>
      <c r="F24" s="9"/>
      <c r="G24" s="10" t="e">
        <f>G23+G16</f>
        <v>#N/A</v>
      </c>
    </row>
    <row r="25" spans="1:7" x14ac:dyDescent="0.3">
      <c r="A25" s="169" t="s">
        <v>65</v>
      </c>
      <c r="B25" s="170"/>
      <c r="C25" s="13"/>
      <c r="D25" s="27"/>
      <c r="E25" s="27"/>
      <c r="F25" s="27"/>
      <c r="G25" s="28"/>
    </row>
    <row r="26" spans="1:7" x14ac:dyDescent="0.3">
      <c r="A26" s="171" t="s">
        <v>84</v>
      </c>
      <c r="B26" s="172"/>
      <c r="C26" s="172"/>
      <c r="D26" s="5"/>
      <c r="E26" s="5"/>
      <c r="F26" s="5"/>
      <c r="G26" s="99" t="e">
        <f>IF(B7&gt;0,(VLOOKUP(B7,'SLP Pricing Key Non Denver'!A2:B7,2,FALSE)*30.42))</f>
        <v>#N/A</v>
      </c>
    </row>
    <row r="27" spans="1:7" x14ac:dyDescent="0.3">
      <c r="A27" s="65" t="s">
        <v>85</v>
      </c>
      <c r="B27" s="5"/>
      <c r="C27" s="107"/>
      <c r="D27" s="5"/>
      <c r="E27" s="108"/>
      <c r="F27" s="102"/>
      <c r="G27" s="6" t="e">
        <f>IF(ClientSLPServicePayment&lt;ServiceAmount,IF(ClientSLPServicePayment&lt;0,0,ClientSLPServicePayment),ServiceAmount)</f>
        <v>#N/A</v>
      </c>
    </row>
    <row r="28" spans="1:7" x14ac:dyDescent="0.3">
      <c r="A28" s="173" t="s">
        <v>86</v>
      </c>
      <c r="B28" s="174"/>
      <c r="C28" s="174"/>
      <c r="D28" s="174"/>
      <c r="E28" s="174"/>
      <c r="F28" s="174"/>
      <c r="G28" s="155" t="e">
        <f>ServiceAmount-G27</f>
        <v>#N/A</v>
      </c>
    </row>
    <row r="29" spans="1:7" x14ac:dyDescent="0.3">
      <c r="A29" s="175"/>
      <c r="B29" s="174"/>
      <c r="C29" s="174"/>
      <c r="D29" s="174"/>
      <c r="E29" s="174"/>
      <c r="F29" s="174"/>
      <c r="G29" s="156"/>
    </row>
    <row r="30" spans="1:7" ht="13.5" thickBot="1" x14ac:dyDescent="0.35">
      <c r="A30" s="29" t="s">
        <v>14</v>
      </c>
      <c r="B30" s="8"/>
      <c r="C30" s="8"/>
      <c r="D30" s="8"/>
      <c r="E30" s="8"/>
      <c r="F30" s="9"/>
      <c r="G30" s="134" t="e">
        <f>IF(ClientSLPServicePayment&gt;ServiceAmount,0.01,IF(ClientSLPServicePayment&lt;0,VLOOKUP(B7,'SLP Pricing Key Non Denver'!A2:B7,2,FALSE),TRUNC(G28/30.42,3)))</f>
        <v>#N/A</v>
      </c>
    </row>
    <row r="31" spans="1:7" ht="15" customHeight="1" x14ac:dyDescent="0.3">
      <c r="A31" s="140" t="s">
        <v>81</v>
      </c>
      <c r="B31" s="141"/>
      <c r="C31" s="141"/>
      <c r="D31" s="13"/>
      <c r="E31" s="13"/>
      <c r="F31" s="14"/>
      <c r="G31" s="59"/>
    </row>
    <row r="32" spans="1:7" ht="13.5" x14ac:dyDescent="0.3">
      <c r="A32" s="15" t="s">
        <v>15</v>
      </c>
      <c r="B32" s="110"/>
      <c r="C32" s="110"/>
      <c r="D32" s="110"/>
      <c r="E32" s="110"/>
      <c r="F32" s="110"/>
      <c r="G32" s="16"/>
    </row>
    <row r="33" spans="1:7" ht="13.5" x14ac:dyDescent="0.3">
      <c r="A33" s="17" t="s">
        <v>16</v>
      </c>
      <c r="B33" s="111"/>
      <c r="C33" s="112">
        <v>45292</v>
      </c>
      <c r="D33" s="5" t="s">
        <v>17</v>
      </c>
      <c r="E33" s="5"/>
      <c r="F33" s="5"/>
      <c r="G33" s="18"/>
    </row>
    <row r="34" spans="1:7" ht="13.5" x14ac:dyDescent="0.3">
      <c r="A34" s="19" t="s">
        <v>18</v>
      </c>
      <c r="B34" s="113"/>
      <c r="C34" s="113"/>
      <c r="D34" s="113"/>
      <c r="E34" s="113"/>
      <c r="F34" s="113"/>
      <c r="G34" s="20"/>
    </row>
    <row r="35" spans="1:7" x14ac:dyDescent="0.3">
      <c r="A35" s="21" t="s">
        <v>19</v>
      </c>
      <c r="B35" s="113"/>
      <c r="C35" s="113"/>
      <c r="D35" s="113"/>
      <c r="E35" s="113"/>
      <c r="F35" s="113"/>
      <c r="G35" s="20"/>
    </row>
    <row r="36" spans="1:7" ht="24.65" customHeight="1" thickBot="1" x14ac:dyDescent="0.35">
      <c r="A36" s="151"/>
      <c r="B36" s="152"/>
      <c r="C36" s="152"/>
      <c r="D36" s="138"/>
      <c r="E36" s="153"/>
      <c r="F36" s="153"/>
      <c r="G36" s="154"/>
    </row>
    <row r="37" spans="1:7" ht="14.5" thickBot="1" x14ac:dyDescent="0.35">
      <c r="A37" s="22" t="s">
        <v>77</v>
      </c>
      <c r="B37" s="23"/>
      <c r="C37" s="23"/>
      <c r="D37" s="23"/>
      <c r="E37" s="24" t="s">
        <v>20</v>
      </c>
      <c r="F37" s="23"/>
      <c r="G37" s="60"/>
    </row>
    <row r="38" spans="1:7" x14ac:dyDescent="0.3">
      <c r="A38" s="30" t="s">
        <v>21</v>
      </c>
      <c r="B38" s="31"/>
      <c r="C38" s="142" t="e">
        <f>G20</f>
        <v>#N/A</v>
      </c>
      <c r="D38" s="142"/>
      <c r="E38" s="13" t="s">
        <v>22</v>
      </c>
      <c r="F38" s="27"/>
      <c r="G38" s="61"/>
    </row>
    <row r="39" spans="1:7" ht="13.5" thickBot="1" x14ac:dyDescent="0.35">
      <c r="A39" s="32"/>
      <c r="B39" s="33" t="s">
        <v>23</v>
      </c>
      <c r="C39" s="143" t="e">
        <f>G30</f>
        <v>#N/A</v>
      </c>
      <c r="D39" s="143"/>
      <c r="E39" s="8" t="s">
        <v>24</v>
      </c>
      <c r="F39" s="23"/>
      <c r="G39" s="62"/>
    </row>
    <row r="40" spans="1:7" ht="12.75" customHeight="1" x14ac:dyDescent="0.3">
      <c r="A40" s="144" t="s">
        <v>67</v>
      </c>
      <c r="B40" s="145"/>
      <c r="C40" s="145"/>
      <c r="D40" s="145"/>
      <c r="E40" s="145"/>
      <c r="F40" s="145"/>
      <c r="G40" s="146"/>
    </row>
    <row r="41" spans="1:7" ht="12.75" customHeight="1" thickBot="1" x14ac:dyDescent="0.35">
      <c r="A41" s="147"/>
      <c r="B41" s="148"/>
      <c r="C41" s="148"/>
      <c r="D41" s="148"/>
      <c r="E41" s="148"/>
      <c r="F41" s="148"/>
      <c r="G41" s="149"/>
    </row>
    <row r="42" spans="1:7" x14ac:dyDescent="0.3">
      <c r="A42" s="150" t="s">
        <v>35</v>
      </c>
      <c r="B42" s="150"/>
      <c r="C42" s="150"/>
      <c r="D42" s="150"/>
      <c r="E42" s="150"/>
      <c r="F42" s="150"/>
      <c r="G42" s="150"/>
    </row>
  </sheetData>
  <sheetProtection algorithmName="SHA-512" hashValue="Ea4Tf2dlYcdgRqnd6gUW89OMzTtapzcq1PQga6Qgu5Xsdt57InEQtztewyh5TR4uzIvXWysw/5qhvAfmKaVkCA==" saltValue="XtIQf7HS3I+KmohgnmxGOg==" spinCount="100000" sheet="1" objects="1" scenarios="1"/>
  <mergeCells count="33">
    <mergeCell ref="A12:E12"/>
    <mergeCell ref="A1:G2"/>
    <mergeCell ref="B3:D3"/>
    <mergeCell ref="F3:G3"/>
    <mergeCell ref="B4:D4"/>
    <mergeCell ref="F4:G4"/>
    <mergeCell ref="B5:D5"/>
    <mergeCell ref="F5:G5"/>
    <mergeCell ref="B7:E7"/>
    <mergeCell ref="A8:E8"/>
    <mergeCell ref="A9:E9"/>
    <mergeCell ref="A10:E10"/>
    <mergeCell ref="A11:E11"/>
    <mergeCell ref="G28:G29"/>
    <mergeCell ref="A13:E13"/>
    <mergeCell ref="A14:E14"/>
    <mergeCell ref="A15:E15"/>
    <mergeCell ref="A16:E16"/>
    <mergeCell ref="A17:B17"/>
    <mergeCell ref="A18:C18"/>
    <mergeCell ref="A19:C19"/>
    <mergeCell ref="A20:B20"/>
    <mergeCell ref="A25:B25"/>
    <mergeCell ref="A26:C26"/>
    <mergeCell ref="A28:F29"/>
    <mergeCell ref="A21:B21"/>
    <mergeCell ref="A31:C31"/>
    <mergeCell ref="C38:D38"/>
    <mergeCell ref="C39:D39"/>
    <mergeCell ref="A40:G41"/>
    <mergeCell ref="A42:G42"/>
    <mergeCell ref="A36:C36"/>
    <mergeCell ref="E36:G36"/>
  </mergeCells>
  <dataValidations disablePrompts="1" count="2">
    <dataValidation type="custom" allowBlank="1" showInputMessage="1" showErrorMessage="1" error="Tax Allowance cannot be greater than $300" sqref="G15" xr:uid="{B4E6498D-6B57-4506-ABE5-16FFBE44DC7B}">
      <formula1>G15&lt;=300</formula1>
    </dataValidation>
    <dataValidation type="list" allowBlank="1" showInputMessage="1" showErrorMessage="1" sqref="B7:E7" xr:uid="{8DD73CC1-F04B-4ED0-9EA6-CC88E6798EC2}">
      <formula1>"Select a Tier, Tier 1 (0-35), Tier 2 (36-49), Tier 3 (50-59), Tier 4 (60-69), Tier 5 (70-79), Tier 6 (80+)"</formula1>
    </dataValidation>
  </dataValidations>
  <pageMargins left="0.75" right="0.75" top="1" bottom="1" header="0.5" footer="0.5"/>
  <pageSetup orientation="portrait" r:id="rId1"/>
  <headerFooter>
    <oddHeader>&amp;L&amp;G&amp;R&amp;"Verdana,Bold"&amp;8Member Payment For Home And Community Based Services
Post Eligibility Treatment Of Income (PETI) Form</oddHeader>
    <oddFooter>&amp;R&amp;"-,Bold"&amp;9Version : 1.0
Effective Date : January 1, 2024</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2289" r:id="rId5" name="Option Button 1">
              <controlPr defaultSize="0" autoFill="0" autoLine="0" autoPict="0">
                <anchor moveWithCells="1">
                  <from>
                    <xdr:col>0</xdr:col>
                    <xdr:colOff>19050</xdr:colOff>
                    <xdr:row>0</xdr:row>
                    <xdr:rowOff>12700</xdr:rowOff>
                  </from>
                  <to>
                    <xdr:col>4</xdr:col>
                    <xdr:colOff>0</xdr:colOff>
                    <xdr:row>2</xdr:row>
                    <xdr:rowOff>50800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B2F6CE-9660-4893-A446-1674C2B5CF8E}">
  <sheetPr codeName="Sheet2"/>
  <dimension ref="A1:N57"/>
  <sheetViews>
    <sheetView view="pageLayout" zoomScale="80" zoomScaleNormal="100" zoomScalePageLayoutView="80" workbookViewId="0">
      <selection activeCell="E2" sqref="E2"/>
    </sheetView>
  </sheetViews>
  <sheetFormatPr defaultColWidth="10.54296875" defaultRowHeight="13" x14ac:dyDescent="0.3"/>
  <cols>
    <col min="1" max="1" width="12.54296875" style="109" customWidth="1"/>
    <col min="2" max="2" width="12.26953125" style="106" customWidth="1"/>
    <col min="3" max="3" width="11.26953125" style="106" customWidth="1"/>
    <col min="4" max="4" width="11.1796875" style="106" customWidth="1"/>
    <col min="5" max="5" width="11.81640625" style="106" customWidth="1"/>
    <col min="6" max="7" width="10.54296875" style="106" bestFit="1" customWidth="1"/>
    <col min="8" max="8" width="11.54296875" style="106" customWidth="1"/>
    <col min="9" max="9" width="11.81640625" style="106" customWidth="1"/>
    <col min="10" max="10" width="11.26953125" style="106" customWidth="1"/>
    <col min="11" max="11" width="10.81640625" style="106" customWidth="1"/>
    <col min="12" max="12" width="11.7265625" style="106" customWidth="1"/>
    <col min="13" max="13" width="11.453125" style="106" customWidth="1"/>
    <col min="14" max="14" width="11.54296875" style="106" bestFit="1" customWidth="1"/>
    <col min="15" max="16384" width="10.54296875" style="106"/>
  </cols>
  <sheetData>
    <row r="1" spans="1:14" s="42" customFormat="1" ht="39" x14ac:dyDescent="0.35">
      <c r="A1" s="40"/>
      <c r="B1" s="139" t="s">
        <v>88</v>
      </c>
    </row>
    <row r="2" spans="1:14" s="44" customFormat="1" x14ac:dyDescent="0.35">
      <c r="A2" s="43" t="s">
        <v>26</v>
      </c>
      <c r="B2" s="46">
        <v>0</v>
      </c>
    </row>
    <row r="3" spans="1:14" s="44" customFormat="1" x14ac:dyDescent="0.35">
      <c r="A3" s="116" t="s">
        <v>27</v>
      </c>
      <c r="B3" s="46">
        <v>3.2000000000000001E-2</v>
      </c>
    </row>
    <row r="4" spans="1:14" s="44" customFormat="1" x14ac:dyDescent="0.35">
      <c r="A4" s="43" t="s">
        <v>28</v>
      </c>
      <c r="B4" s="45">
        <v>943</v>
      </c>
    </row>
    <row r="5" spans="1:14" s="44" customFormat="1" ht="26" x14ac:dyDescent="0.35">
      <c r="A5" s="43" t="s">
        <v>29</v>
      </c>
      <c r="B5" s="45">
        <f>B4*3</f>
        <v>2829</v>
      </c>
    </row>
    <row r="6" spans="1:14" s="44" customFormat="1" ht="24.65" customHeight="1" x14ac:dyDescent="0.35">
      <c r="A6" s="43" t="s">
        <v>30</v>
      </c>
      <c r="B6" s="45">
        <v>779</v>
      </c>
    </row>
    <row r="7" spans="1:14" x14ac:dyDescent="0.3">
      <c r="D7" s="49"/>
      <c r="G7" s="49"/>
    </row>
    <row r="8" spans="1:14" ht="13.5" thickBot="1" x14ac:dyDescent="0.35">
      <c r="A8" s="50"/>
      <c r="N8" s="51"/>
    </row>
    <row r="9" spans="1:14" ht="65.5" thickBot="1" x14ac:dyDescent="0.35">
      <c r="B9" s="135" t="s">
        <v>66</v>
      </c>
      <c r="K9" s="119"/>
      <c r="L9" s="119"/>
    </row>
    <row r="10" spans="1:14" ht="13.5" thickBot="1" x14ac:dyDescent="0.35">
      <c r="J10" s="50"/>
    </row>
    <row r="11" spans="1:14" ht="15" customHeight="1" x14ac:dyDescent="0.3">
      <c r="A11" s="202" t="s">
        <v>33</v>
      </c>
      <c r="B11" s="203"/>
      <c r="C11" s="203"/>
      <c r="D11" s="203"/>
      <c r="E11" s="203"/>
      <c r="F11" s="203"/>
      <c r="G11" s="203"/>
      <c r="H11" s="203"/>
      <c r="I11" s="203"/>
      <c r="J11" s="203"/>
      <c r="K11" s="203"/>
      <c r="L11" s="203"/>
      <c r="M11" s="204"/>
    </row>
    <row r="12" spans="1:14" ht="12.75" customHeight="1" x14ac:dyDescent="0.3">
      <c r="A12" s="217">
        <v>1</v>
      </c>
      <c r="B12" s="205" t="s">
        <v>54</v>
      </c>
      <c r="C12" s="206"/>
      <c r="D12" s="206"/>
      <c r="E12" s="206"/>
      <c r="F12" s="206"/>
      <c r="G12" s="206"/>
      <c r="H12" s="206"/>
      <c r="I12" s="206"/>
      <c r="J12" s="206"/>
      <c r="K12" s="206"/>
      <c r="L12" s="206"/>
      <c r="M12" s="207"/>
    </row>
    <row r="13" spans="1:14" x14ac:dyDescent="0.3">
      <c r="A13" s="217"/>
      <c r="B13" s="208"/>
      <c r="C13" s="209"/>
      <c r="D13" s="209"/>
      <c r="E13" s="209"/>
      <c r="F13" s="209"/>
      <c r="G13" s="209"/>
      <c r="H13" s="209"/>
      <c r="I13" s="209"/>
      <c r="J13" s="209"/>
      <c r="K13" s="209"/>
      <c r="L13" s="209"/>
      <c r="M13" s="210"/>
    </row>
    <row r="14" spans="1:14" x14ac:dyDescent="0.3">
      <c r="A14" s="217"/>
      <c r="B14" s="208"/>
      <c r="C14" s="209"/>
      <c r="D14" s="209"/>
      <c r="E14" s="209"/>
      <c r="F14" s="209"/>
      <c r="G14" s="209"/>
      <c r="H14" s="209"/>
      <c r="I14" s="209"/>
      <c r="J14" s="209"/>
      <c r="K14" s="209"/>
      <c r="L14" s="209"/>
      <c r="M14" s="210"/>
    </row>
    <row r="15" spans="1:14" x14ac:dyDescent="0.3">
      <c r="A15" s="217"/>
      <c r="B15" s="211"/>
      <c r="C15" s="212"/>
      <c r="D15" s="212"/>
      <c r="E15" s="212"/>
      <c r="F15" s="212"/>
      <c r="G15" s="212"/>
      <c r="H15" s="212"/>
      <c r="I15" s="212"/>
      <c r="J15" s="212"/>
      <c r="K15" s="212"/>
      <c r="L15" s="212"/>
      <c r="M15" s="213"/>
    </row>
    <row r="16" spans="1:14" ht="12.75" customHeight="1" x14ac:dyDescent="0.3">
      <c r="A16" s="217">
        <v>2</v>
      </c>
      <c r="B16" s="205" t="s">
        <v>34</v>
      </c>
      <c r="C16" s="206"/>
      <c r="D16" s="206"/>
      <c r="E16" s="206"/>
      <c r="F16" s="206"/>
      <c r="G16" s="206"/>
      <c r="H16" s="206"/>
      <c r="I16" s="206"/>
      <c r="J16" s="206"/>
      <c r="K16" s="206"/>
      <c r="L16" s="206"/>
      <c r="M16" s="207"/>
    </row>
    <row r="17" spans="1:13" x14ac:dyDescent="0.3">
      <c r="A17" s="217"/>
      <c r="B17" s="208"/>
      <c r="C17" s="209"/>
      <c r="D17" s="209"/>
      <c r="E17" s="209"/>
      <c r="F17" s="209"/>
      <c r="G17" s="209"/>
      <c r="H17" s="209"/>
      <c r="I17" s="209"/>
      <c r="J17" s="209"/>
      <c r="K17" s="209"/>
      <c r="L17" s="209"/>
      <c r="M17" s="210"/>
    </row>
    <row r="18" spans="1:13" x14ac:dyDescent="0.3">
      <c r="A18" s="217"/>
      <c r="B18" s="211"/>
      <c r="C18" s="212"/>
      <c r="D18" s="212"/>
      <c r="E18" s="212"/>
      <c r="F18" s="212"/>
      <c r="G18" s="212"/>
      <c r="H18" s="212"/>
      <c r="I18" s="212"/>
      <c r="J18" s="212"/>
      <c r="K18" s="212"/>
      <c r="L18" s="212"/>
      <c r="M18" s="213"/>
    </row>
    <row r="19" spans="1:13" ht="12.75" customHeight="1" x14ac:dyDescent="0.3">
      <c r="A19" s="217">
        <v>3</v>
      </c>
      <c r="B19" s="205" t="s">
        <v>55</v>
      </c>
      <c r="C19" s="206"/>
      <c r="D19" s="206"/>
      <c r="E19" s="206"/>
      <c r="F19" s="206"/>
      <c r="G19" s="206"/>
      <c r="H19" s="206"/>
      <c r="I19" s="206"/>
      <c r="J19" s="206"/>
      <c r="K19" s="206"/>
      <c r="L19" s="206"/>
      <c r="M19" s="207"/>
    </row>
    <row r="20" spans="1:13" ht="15" customHeight="1" x14ac:dyDescent="0.3">
      <c r="A20" s="217"/>
      <c r="B20" s="208"/>
      <c r="C20" s="209"/>
      <c r="D20" s="209"/>
      <c r="E20" s="209"/>
      <c r="F20" s="209"/>
      <c r="G20" s="209"/>
      <c r="H20" s="209"/>
      <c r="I20" s="209"/>
      <c r="J20" s="209"/>
      <c r="K20" s="209"/>
      <c r="L20" s="209"/>
      <c r="M20" s="210"/>
    </row>
    <row r="21" spans="1:13" ht="15" customHeight="1" x14ac:dyDescent="0.3">
      <c r="A21" s="217"/>
      <c r="B21" s="208"/>
      <c r="C21" s="209"/>
      <c r="D21" s="209"/>
      <c r="E21" s="209"/>
      <c r="F21" s="209"/>
      <c r="G21" s="209"/>
      <c r="H21" s="209"/>
      <c r="I21" s="209"/>
      <c r="J21" s="209"/>
      <c r="K21" s="209"/>
      <c r="L21" s="209"/>
      <c r="M21" s="210"/>
    </row>
    <row r="22" spans="1:13" ht="15.75" customHeight="1" thickBot="1" x14ac:dyDescent="0.35">
      <c r="A22" s="218"/>
      <c r="B22" s="214"/>
      <c r="C22" s="215"/>
      <c r="D22" s="215"/>
      <c r="E22" s="215"/>
      <c r="F22" s="215"/>
      <c r="G22" s="215"/>
      <c r="H22" s="215"/>
      <c r="I22" s="215"/>
      <c r="J22" s="215"/>
      <c r="K22" s="215"/>
      <c r="L22" s="215"/>
      <c r="M22" s="216"/>
    </row>
    <row r="24" spans="1:13" ht="14.15" customHeight="1" thickBot="1" x14ac:dyDescent="0.35">
      <c r="A24" s="200" t="s">
        <v>40</v>
      </c>
      <c r="B24" s="201"/>
      <c r="C24" s="201"/>
      <c r="D24" s="201"/>
      <c r="E24" s="201"/>
      <c r="F24" s="201"/>
      <c r="G24" s="201"/>
      <c r="H24" s="201"/>
      <c r="I24" s="201"/>
      <c r="J24" s="201"/>
      <c r="K24" s="201"/>
      <c r="L24" s="201"/>
      <c r="M24" s="201"/>
    </row>
    <row r="25" spans="1:13" ht="26" x14ac:dyDescent="0.3">
      <c r="A25" s="40"/>
      <c r="B25" s="83" t="s">
        <v>41</v>
      </c>
      <c r="C25" s="66" t="s">
        <v>38</v>
      </c>
      <c r="D25" s="81" t="s">
        <v>42</v>
      </c>
      <c r="E25" s="66" t="s">
        <v>38</v>
      </c>
      <c r="F25" s="81" t="s">
        <v>43</v>
      </c>
      <c r="G25" s="82" t="s">
        <v>38</v>
      </c>
      <c r="H25" s="83" t="s">
        <v>44</v>
      </c>
      <c r="I25" s="66" t="s">
        <v>38</v>
      </c>
      <c r="J25" s="81" t="s">
        <v>45</v>
      </c>
      <c r="K25" s="66" t="s">
        <v>38</v>
      </c>
      <c r="L25" s="81" t="s">
        <v>46</v>
      </c>
      <c r="M25" s="66" t="s">
        <v>38</v>
      </c>
    </row>
    <row r="26" spans="1:13" x14ac:dyDescent="0.3">
      <c r="A26" s="43" t="s">
        <v>26</v>
      </c>
      <c r="B26" s="120">
        <v>0</v>
      </c>
      <c r="C26" s="85" t="s">
        <v>27</v>
      </c>
      <c r="D26" s="84">
        <v>0</v>
      </c>
      <c r="E26" s="85" t="s">
        <v>27</v>
      </c>
      <c r="F26" s="84">
        <v>8.2600000000000007E-2</v>
      </c>
      <c r="G26" s="121" t="s">
        <v>27</v>
      </c>
      <c r="H26" s="120">
        <v>0.02</v>
      </c>
      <c r="I26" s="84">
        <v>0</v>
      </c>
      <c r="J26" s="84">
        <v>5.0000000000000001E-3</v>
      </c>
      <c r="K26" s="86">
        <v>0</v>
      </c>
      <c r="L26" s="86">
        <v>0</v>
      </c>
      <c r="M26" s="86">
        <v>0</v>
      </c>
    </row>
    <row r="27" spans="1:13" x14ac:dyDescent="0.3">
      <c r="A27" s="116" t="s">
        <v>27</v>
      </c>
      <c r="B27" s="88"/>
      <c r="C27" s="86">
        <v>3.5999999999999997E-2</v>
      </c>
      <c r="D27" s="86">
        <v>0</v>
      </c>
      <c r="E27" s="86">
        <v>1.7000000000000001E-2</v>
      </c>
      <c r="F27" s="86">
        <v>0</v>
      </c>
      <c r="G27" s="87">
        <v>1.4999999999999999E-2</v>
      </c>
      <c r="H27" s="88">
        <v>0</v>
      </c>
      <c r="I27" s="86">
        <v>1.7000000000000001E-2</v>
      </c>
      <c r="J27" s="86">
        <v>0</v>
      </c>
      <c r="K27" s="86">
        <v>0</v>
      </c>
      <c r="L27" s="86">
        <v>0</v>
      </c>
      <c r="M27" s="86">
        <v>0</v>
      </c>
    </row>
    <row r="28" spans="1:13" x14ac:dyDescent="0.3">
      <c r="A28" s="43" t="s">
        <v>28</v>
      </c>
      <c r="B28" s="91">
        <v>674</v>
      </c>
      <c r="C28" s="89">
        <f>ROUND((B28*C27)+B28,0)</f>
        <v>698</v>
      </c>
      <c r="D28" s="89">
        <f>(C28*0%)+C28</f>
        <v>698</v>
      </c>
      <c r="E28" s="89">
        <f>ROUND((D28*E27)+D28,0)</f>
        <v>710</v>
      </c>
      <c r="F28" s="89">
        <f>ROUND((E28*F27)+E28,0)</f>
        <v>710</v>
      </c>
      <c r="G28" s="90">
        <f>ROUND((E28*G27)+E28,0)</f>
        <v>721</v>
      </c>
      <c r="H28" s="91">
        <v>721</v>
      </c>
      <c r="I28" s="89">
        <v>733</v>
      </c>
      <c r="J28" s="89">
        <f>I28</f>
        <v>733</v>
      </c>
      <c r="K28" s="89">
        <v>733</v>
      </c>
      <c r="L28" s="89">
        <v>733</v>
      </c>
      <c r="M28" s="89">
        <v>733</v>
      </c>
    </row>
    <row r="29" spans="1:13" ht="26" x14ac:dyDescent="0.3">
      <c r="A29" s="43" t="s">
        <v>29</v>
      </c>
      <c r="B29" s="92">
        <f>B28*300%</f>
        <v>2022</v>
      </c>
      <c r="C29" s="93">
        <f>C28*300%</f>
        <v>2094</v>
      </c>
      <c r="D29" s="93">
        <f>D28*300%</f>
        <v>2094</v>
      </c>
      <c r="E29" s="93">
        <f>E28*300%</f>
        <v>2130</v>
      </c>
      <c r="F29" s="93">
        <f>F28*300%</f>
        <v>2130</v>
      </c>
      <c r="G29" s="122">
        <f t="shared" ref="G29" si="0">G28*300%</f>
        <v>2163</v>
      </c>
      <c r="H29" s="92">
        <v>2163</v>
      </c>
      <c r="I29" s="93">
        <v>2199</v>
      </c>
      <c r="J29" s="93">
        <f>J28*300%</f>
        <v>2199</v>
      </c>
      <c r="K29" s="89">
        <v>2199</v>
      </c>
      <c r="L29" s="89">
        <v>2199</v>
      </c>
      <c r="M29" s="89">
        <v>2199</v>
      </c>
    </row>
    <row r="30" spans="1:13" ht="26" x14ac:dyDescent="0.3">
      <c r="A30" s="43" t="s">
        <v>30</v>
      </c>
      <c r="B30" s="91">
        <v>618</v>
      </c>
      <c r="C30" s="93">
        <v>618</v>
      </c>
      <c r="D30" s="93">
        <f>ROUND((B30*C27)+B30,0)</f>
        <v>640</v>
      </c>
      <c r="E30" s="93">
        <f>ROUND((D30*E27)+D25:D30,0)</f>
        <v>651</v>
      </c>
      <c r="F30" s="93">
        <f>ROUND((E30*F27)+E25:E30,0)</f>
        <v>651</v>
      </c>
      <c r="G30" s="122">
        <f>ROUND((F30*G31)+F30,0)</f>
        <v>661</v>
      </c>
      <c r="H30" s="92">
        <v>661</v>
      </c>
      <c r="I30" s="93">
        <v>675</v>
      </c>
      <c r="J30" s="93">
        <v>675</v>
      </c>
      <c r="K30" s="89">
        <v>675</v>
      </c>
      <c r="L30" s="89">
        <v>675</v>
      </c>
      <c r="M30" s="89">
        <v>675</v>
      </c>
    </row>
    <row r="31" spans="1:13" x14ac:dyDescent="0.3">
      <c r="A31" s="43" t="s">
        <v>31</v>
      </c>
      <c r="B31" s="123">
        <v>0</v>
      </c>
      <c r="C31" s="124">
        <v>0</v>
      </c>
      <c r="D31" s="84">
        <v>3.5999999999999997E-2</v>
      </c>
      <c r="E31" s="84">
        <v>1.7000000000000001E-2</v>
      </c>
      <c r="F31" s="85">
        <v>0</v>
      </c>
      <c r="G31" s="125">
        <v>1.4999999999999999E-2</v>
      </c>
      <c r="H31" s="126">
        <v>1.47E-2</v>
      </c>
      <c r="I31" s="94">
        <v>1.5800000000000002E-2</v>
      </c>
      <c r="J31" s="84">
        <v>0</v>
      </c>
      <c r="K31" s="86">
        <v>0</v>
      </c>
      <c r="L31" s="86">
        <v>0</v>
      </c>
      <c r="M31" s="86">
        <v>0</v>
      </c>
    </row>
    <row r="32" spans="1:13" ht="13.5" thickBot="1" x14ac:dyDescent="0.35">
      <c r="A32" s="47" t="s">
        <v>32</v>
      </c>
      <c r="B32" s="98">
        <v>699</v>
      </c>
      <c r="C32" s="96">
        <v>699</v>
      </c>
      <c r="D32" s="95">
        <f>ROUNDUP((B32*D31)+B32,0)</f>
        <v>725</v>
      </c>
      <c r="E32" s="96">
        <f>ROUND((D32*E31)+D32,0)</f>
        <v>737</v>
      </c>
      <c r="F32" s="96">
        <f>ROUND((E32*F31)+E32,0)</f>
        <v>737</v>
      </c>
      <c r="G32" s="97">
        <f>ROUND((E32*G31)+E32,0)</f>
        <v>748</v>
      </c>
      <c r="H32" s="98">
        <v>759</v>
      </c>
      <c r="I32" s="96">
        <v>771</v>
      </c>
      <c r="J32" s="96">
        <f>ROUND((J28-H28)+H32,0)</f>
        <v>771</v>
      </c>
      <c r="K32" s="96">
        <v>771</v>
      </c>
      <c r="L32" s="96">
        <v>771</v>
      </c>
      <c r="M32" s="96">
        <v>771</v>
      </c>
    </row>
    <row r="38" spans="1:13" ht="13.5" thickBot="1" x14ac:dyDescent="0.35"/>
    <row r="39" spans="1:13" ht="52" x14ac:dyDescent="0.3">
      <c r="A39" s="40"/>
      <c r="B39" s="81" t="s">
        <v>47</v>
      </c>
      <c r="C39" s="68" t="s">
        <v>38</v>
      </c>
      <c r="D39" s="83" t="s">
        <v>48</v>
      </c>
      <c r="E39" s="82" t="s">
        <v>38</v>
      </c>
      <c r="F39" s="83" t="s">
        <v>49</v>
      </c>
      <c r="G39" s="66" t="s">
        <v>38</v>
      </c>
      <c r="H39" s="66" t="s">
        <v>37</v>
      </c>
      <c r="I39" s="66" t="s">
        <v>50</v>
      </c>
      <c r="J39" s="66" t="s">
        <v>51</v>
      </c>
      <c r="K39" s="67" t="s">
        <v>52</v>
      </c>
      <c r="L39" s="81" t="s">
        <v>53</v>
      </c>
      <c r="M39" s="114">
        <v>44562</v>
      </c>
    </row>
    <row r="40" spans="1:13" x14ac:dyDescent="0.3">
      <c r="A40" s="43" t="s">
        <v>26</v>
      </c>
      <c r="B40" s="86">
        <v>0</v>
      </c>
      <c r="C40" s="86">
        <v>1.4019999999999999E-2</v>
      </c>
      <c r="D40" s="88">
        <v>0.25</v>
      </c>
      <c r="E40" s="87">
        <v>0</v>
      </c>
      <c r="F40" s="88">
        <v>0.01</v>
      </c>
      <c r="G40" s="86">
        <v>0</v>
      </c>
      <c r="H40" s="70">
        <v>0.08</v>
      </c>
      <c r="I40" s="69">
        <v>-0.01</v>
      </c>
      <c r="J40" s="69">
        <v>0</v>
      </c>
      <c r="K40" s="71">
        <v>0</v>
      </c>
      <c r="L40" s="86">
        <v>2.5000000000000001E-2</v>
      </c>
      <c r="M40" s="72">
        <v>0</v>
      </c>
    </row>
    <row r="41" spans="1:13" x14ac:dyDescent="0.3">
      <c r="A41" s="116" t="s">
        <v>27</v>
      </c>
      <c r="B41" s="86">
        <v>3.0000000000000001E-3</v>
      </c>
      <c r="C41" s="86">
        <v>0.02</v>
      </c>
      <c r="D41" s="88">
        <v>0</v>
      </c>
      <c r="E41" s="87">
        <v>2.8000000000000001E-2</v>
      </c>
      <c r="F41" s="88">
        <v>0</v>
      </c>
      <c r="G41" s="86">
        <v>1.6E-2</v>
      </c>
      <c r="H41" s="69">
        <v>0</v>
      </c>
      <c r="I41" s="69">
        <v>0</v>
      </c>
      <c r="J41" s="69">
        <v>0</v>
      </c>
      <c r="K41" s="71">
        <v>0</v>
      </c>
      <c r="L41" s="86">
        <v>0</v>
      </c>
      <c r="M41" s="72">
        <v>5.8999999999999997E-2</v>
      </c>
    </row>
    <row r="42" spans="1:13" x14ac:dyDescent="0.3">
      <c r="A42" s="43" t="s">
        <v>28</v>
      </c>
      <c r="B42" s="89">
        <v>735</v>
      </c>
      <c r="C42" s="89">
        <f>ROUND(B42*(1+C41), 0)</f>
        <v>750</v>
      </c>
      <c r="D42" s="91">
        <v>750</v>
      </c>
      <c r="E42" s="90">
        <f>ROUND(D42*(1+E41), 0)</f>
        <v>771</v>
      </c>
      <c r="F42" s="91">
        <v>771</v>
      </c>
      <c r="G42" s="89">
        <v>783</v>
      </c>
      <c r="H42" s="73">
        <v>783</v>
      </c>
      <c r="I42" s="73">
        <v>783</v>
      </c>
      <c r="J42" s="74">
        <v>794</v>
      </c>
      <c r="K42" s="75">
        <v>794</v>
      </c>
      <c r="L42" s="89">
        <v>794</v>
      </c>
      <c r="M42" s="76">
        <v>841</v>
      </c>
    </row>
    <row r="43" spans="1:13" ht="43.5" customHeight="1" x14ac:dyDescent="0.3">
      <c r="A43" s="43" t="s">
        <v>29</v>
      </c>
      <c r="B43" s="89">
        <v>2205</v>
      </c>
      <c r="C43" s="89">
        <f>C42*300%</f>
        <v>2250</v>
      </c>
      <c r="D43" s="91">
        <v>2250</v>
      </c>
      <c r="E43" s="90">
        <f>E42*300%</f>
        <v>2313</v>
      </c>
      <c r="F43" s="91">
        <v>2313</v>
      </c>
      <c r="G43" s="89">
        <f>G42*300%</f>
        <v>2349</v>
      </c>
      <c r="H43" s="73">
        <f>H42*300%</f>
        <v>2349</v>
      </c>
      <c r="I43" s="73">
        <f>I42*300%</f>
        <v>2349</v>
      </c>
      <c r="J43" s="74">
        <v>2349</v>
      </c>
      <c r="K43" s="75">
        <v>2349</v>
      </c>
      <c r="L43" s="89">
        <v>2349</v>
      </c>
      <c r="M43" s="76">
        <v>2523</v>
      </c>
    </row>
    <row r="44" spans="1:13" ht="26" x14ac:dyDescent="0.3">
      <c r="A44" s="43" t="s">
        <v>30</v>
      </c>
      <c r="B44" s="89">
        <f>ROUND((M30*B45)+M30,0)</f>
        <v>677</v>
      </c>
      <c r="C44" s="89">
        <f>B44+15</f>
        <v>692</v>
      </c>
      <c r="D44" s="91">
        <v>692</v>
      </c>
      <c r="E44" s="90">
        <v>695</v>
      </c>
      <c r="F44" s="91">
        <v>695</v>
      </c>
      <c r="G44" s="89">
        <v>700</v>
      </c>
      <c r="H44" s="73">
        <v>700</v>
      </c>
      <c r="I44" s="73">
        <v>700</v>
      </c>
      <c r="J44" s="74">
        <v>700</v>
      </c>
      <c r="K44" s="75">
        <v>700</v>
      </c>
      <c r="L44" s="89">
        <v>700</v>
      </c>
      <c r="M44" s="76">
        <v>720</v>
      </c>
    </row>
    <row r="45" spans="1:13" ht="30" customHeight="1" x14ac:dyDescent="0.3">
      <c r="A45" s="43" t="s">
        <v>31</v>
      </c>
      <c r="B45" s="86">
        <v>3.0000000000000001E-3</v>
      </c>
      <c r="C45" s="86">
        <v>0.02</v>
      </c>
      <c r="D45" s="88">
        <v>0</v>
      </c>
      <c r="E45" s="87">
        <v>2.6649746192893401E-2</v>
      </c>
      <c r="F45" s="88">
        <v>0</v>
      </c>
      <c r="G45" s="86">
        <f>SUM(G46-F46)/F46</f>
        <v>1.4833127317676144E-2</v>
      </c>
      <c r="H45" s="69">
        <f>SUM(H46-G46)/G46</f>
        <v>0</v>
      </c>
      <c r="I45" s="69">
        <f>SUM(I46-H46)/H46</f>
        <v>0</v>
      </c>
      <c r="J45" s="69">
        <f>SUM(J46-I46)/I46</f>
        <v>1.3398294762484775E-2</v>
      </c>
      <c r="K45" s="71">
        <v>0</v>
      </c>
      <c r="L45" s="86">
        <v>0</v>
      </c>
      <c r="M45" s="72">
        <v>5.8999999999999997E-2</v>
      </c>
    </row>
    <row r="46" spans="1:13" ht="13.5" thickBot="1" x14ac:dyDescent="0.35">
      <c r="A46" s="47" t="s">
        <v>32</v>
      </c>
      <c r="B46" s="96">
        <v>773</v>
      </c>
      <c r="C46" s="96">
        <v>788</v>
      </c>
      <c r="D46" s="98">
        <v>788</v>
      </c>
      <c r="E46" s="97">
        <f>ROUND(D46*(1+E45), 0)</f>
        <v>809</v>
      </c>
      <c r="F46" s="98">
        <v>809</v>
      </c>
      <c r="G46" s="96">
        <v>821</v>
      </c>
      <c r="H46" s="77">
        <v>821</v>
      </c>
      <c r="I46" s="77">
        <v>821</v>
      </c>
      <c r="J46" s="78">
        <v>832</v>
      </c>
      <c r="K46" s="79">
        <v>832</v>
      </c>
      <c r="L46" s="96">
        <v>832</v>
      </c>
      <c r="M46" s="80">
        <v>879</v>
      </c>
    </row>
    <row r="47" spans="1:13" x14ac:dyDescent="0.3">
      <c r="B47" s="109"/>
    </row>
    <row r="48" spans="1:13" ht="13.5" thickBot="1" x14ac:dyDescent="0.35"/>
    <row r="49" spans="1:5" ht="39" x14ac:dyDescent="0.3">
      <c r="A49" s="40"/>
      <c r="B49" s="114">
        <v>44652</v>
      </c>
      <c r="C49" s="81" t="s">
        <v>89</v>
      </c>
      <c r="D49" s="41" t="s">
        <v>39</v>
      </c>
      <c r="E49" s="41" t="s">
        <v>90</v>
      </c>
    </row>
    <row r="50" spans="1:5" x14ac:dyDescent="0.3">
      <c r="A50" s="43" t="s">
        <v>26</v>
      </c>
      <c r="B50" s="115">
        <v>0</v>
      </c>
      <c r="C50" s="46">
        <v>0.02</v>
      </c>
      <c r="D50" s="46">
        <v>0</v>
      </c>
      <c r="E50" s="46">
        <v>0.03</v>
      </c>
    </row>
    <row r="51" spans="1:5" x14ac:dyDescent="0.3">
      <c r="A51" s="116" t="s">
        <v>27</v>
      </c>
      <c r="B51" s="115">
        <v>0</v>
      </c>
      <c r="C51" s="46">
        <v>0</v>
      </c>
      <c r="D51" s="46">
        <v>8.6999999999999994E-2</v>
      </c>
      <c r="E51" s="46">
        <v>0</v>
      </c>
    </row>
    <row r="52" spans="1:5" x14ac:dyDescent="0.3">
      <c r="A52" s="43" t="s">
        <v>28</v>
      </c>
      <c r="B52" s="117">
        <v>841</v>
      </c>
      <c r="C52" s="45">
        <v>841</v>
      </c>
      <c r="D52" s="45">
        <v>914.69</v>
      </c>
      <c r="E52" s="45">
        <v>914.69</v>
      </c>
    </row>
    <row r="53" spans="1:5" ht="40.5" customHeight="1" x14ac:dyDescent="0.3">
      <c r="A53" s="43" t="s">
        <v>29</v>
      </c>
      <c r="B53" s="117">
        <v>2523</v>
      </c>
      <c r="C53" s="45">
        <v>2523</v>
      </c>
      <c r="D53" s="45">
        <f>D52*3</f>
        <v>2744.07</v>
      </c>
      <c r="E53" s="45">
        <f>E52*3</f>
        <v>2744.07</v>
      </c>
    </row>
    <row r="54" spans="1:5" ht="28.5" customHeight="1" x14ac:dyDescent="0.3">
      <c r="A54" s="43" t="s">
        <v>30</v>
      </c>
      <c r="B54" s="117">
        <v>720</v>
      </c>
      <c r="C54" s="45">
        <v>720</v>
      </c>
      <c r="D54" s="45">
        <v>755</v>
      </c>
      <c r="E54" s="45">
        <v>755</v>
      </c>
    </row>
    <row r="55" spans="1:5" ht="30" customHeight="1" x14ac:dyDescent="0.3">
      <c r="A55" s="43" t="s">
        <v>31</v>
      </c>
      <c r="B55" s="115">
        <v>0</v>
      </c>
      <c r="C55" s="46">
        <v>0</v>
      </c>
      <c r="D55" s="46">
        <f>SUM(D56-C56)/C56</f>
        <v>8.3048919226393625E-2</v>
      </c>
      <c r="E55" s="46">
        <f>SUM(E56-D56)/D56</f>
        <v>0</v>
      </c>
    </row>
    <row r="56" spans="1:5" ht="13.5" thickBot="1" x14ac:dyDescent="0.35">
      <c r="A56" s="47" t="s">
        <v>32</v>
      </c>
      <c r="B56" s="118">
        <v>879</v>
      </c>
      <c r="C56" s="48">
        <v>879</v>
      </c>
      <c r="D56" s="48">
        <v>952</v>
      </c>
      <c r="E56" s="48">
        <v>952</v>
      </c>
    </row>
    <row r="57" spans="1:5" x14ac:dyDescent="0.3">
      <c r="A57" s="106"/>
    </row>
  </sheetData>
  <mergeCells count="8">
    <mergeCell ref="A24:M24"/>
    <mergeCell ref="A11:M11"/>
    <mergeCell ref="B12:M15"/>
    <mergeCell ref="B16:M18"/>
    <mergeCell ref="B19:M22"/>
    <mergeCell ref="A12:A15"/>
    <mergeCell ref="A16:A18"/>
    <mergeCell ref="A19:A22"/>
  </mergeCells>
  <pageMargins left="0.7" right="0.7" top="0.75" bottom="0.75" header="0.3" footer="0.3"/>
  <pageSetup scale="80" orientation="landscape" r:id="rId1"/>
  <headerFooter>
    <oddHeader xml:space="preserve">&amp;C&amp;"Times New Roman,Bold"&amp;16PETI KEY 
&amp;"Times New Roman,Regular"&amp;10(RATE, SSI, COLA, Room and Board&amp;"Times New Roman,Bold")
</oddHeader>
    <oddFooter>&amp;C&amp;P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C34174-BA5C-4629-89E0-6B2570BC84A2}">
  <sheetPr codeName="Sheet3"/>
  <dimension ref="A1:I25"/>
  <sheetViews>
    <sheetView workbookViewId="0">
      <selection activeCell="E27" sqref="E27"/>
    </sheetView>
  </sheetViews>
  <sheetFormatPr defaultColWidth="10.54296875" defaultRowHeight="13" x14ac:dyDescent="0.3"/>
  <cols>
    <col min="1" max="1" width="27.7265625" style="106" bestFit="1" customWidth="1"/>
    <col min="2" max="2" width="10.81640625" style="106" bestFit="1" customWidth="1"/>
    <col min="3" max="3" width="10.54296875" style="128"/>
    <col min="4" max="6" width="10.54296875" style="106"/>
    <col min="7" max="7" width="8.54296875" style="106" customWidth="1"/>
    <col min="8" max="16384" width="10.54296875" style="106"/>
  </cols>
  <sheetData>
    <row r="1" spans="1:9" x14ac:dyDescent="0.3">
      <c r="A1" s="103" t="s">
        <v>56</v>
      </c>
      <c r="B1" s="127">
        <v>45108</v>
      </c>
      <c r="C1" s="106"/>
      <c r="D1" s="103"/>
    </row>
    <row r="2" spans="1:9" x14ac:dyDescent="0.3">
      <c r="A2" s="106" t="s">
        <v>57</v>
      </c>
      <c r="B2" s="128">
        <v>228.45</v>
      </c>
      <c r="C2" s="49"/>
    </row>
    <row r="3" spans="1:9" x14ac:dyDescent="0.3">
      <c r="A3" s="106" t="s">
        <v>58</v>
      </c>
      <c r="B3" s="128">
        <v>265.83999999999997</v>
      </c>
      <c r="C3" s="49"/>
    </row>
    <row r="4" spans="1:9" x14ac:dyDescent="0.3">
      <c r="A4" s="106" t="s">
        <v>59</v>
      </c>
      <c r="B4" s="128">
        <v>295.70999999999998</v>
      </c>
      <c r="C4" s="49"/>
    </row>
    <row r="5" spans="1:9" x14ac:dyDescent="0.3">
      <c r="A5" s="106" t="s">
        <v>60</v>
      </c>
      <c r="B5" s="128">
        <v>353.18</v>
      </c>
      <c r="C5" s="49"/>
    </row>
    <row r="6" spans="1:9" x14ac:dyDescent="0.3">
      <c r="A6" s="106" t="s">
        <v>61</v>
      </c>
      <c r="B6" s="128">
        <v>388.26</v>
      </c>
      <c r="C6" s="49"/>
    </row>
    <row r="7" spans="1:9" x14ac:dyDescent="0.3">
      <c r="A7" s="106" t="s">
        <v>62</v>
      </c>
      <c r="B7" s="128">
        <v>430.39</v>
      </c>
      <c r="C7" s="49"/>
    </row>
    <row r="8" spans="1:9" x14ac:dyDescent="0.3">
      <c r="B8" s="129"/>
    </row>
    <row r="9" spans="1:9" x14ac:dyDescent="0.3">
      <c r="A9" s="106" t="str">
        <f>""</f>
        <v/>
      </c>
    </row>
    <row r="11" spans="1:9" x14ac:dyDescent="0.3">
      <c r="A11" s="219" t="s">
        <v>63</v>
      </c>
      <c r="B11" s="219"/>
    </row>
    <row r="12" spans="1:9" x14ac:dyDescent="0.3">
      <c r="A12" s="103" t="s">
        <v>56</v>
      </c>
      <c r="B12" s="127">
        <v>43831</v>
      </c>
      <c r="C12" s="130">
        <v>43922</v>
      </c>
      <c r="D12" s="127">
        <v>44013</v>
      </c>
      <c r="E12" s="127">
        <v>44197</v>
      </c>
      <c r="F12" s="127">
        <v>44287</v>
      </c>
      <c r="G12" s="127">
        <v>44378</v>
      </c>
      <c r="H12" s="127">
        <v>44652</v>
      </c>
      <c r="I12" s="127">
        <v>44927</v>
      </c>
    </row>
    <row r="13" spans="1:9" x14ac:dyDescent="0.3">
      <c r="A13" s="106" t="s">
        <v>57</v>
      </c>
      <c r="B13" s="128">
        <v>199.90860000000001</v>
      </c>
      <c r="C13" s="128">
        <v>215.90280000000001</v>
      </c>
      <c r="D13" s="128">
        <v>197.91</v>
      </c>
      <c r="E13" s="128">
        <v>213.74</v>
      </c>
      <c r="F13" s="128">
        <v>197.91</v>
      </c>
      <c r="G13" s="128">
        <v>202.86</v>
      </c>
      <c r="H13" s="128">
        <v>215.03</v>
      </c>
      <c r="I13" s="128">
        <v>219.33</v>
      </c>
    </row>
    <row r="14" spans="1:9" x14ac:dyDescent="0.3">
      <c r="A14" s="106" t="s">
        <v>58</v>
      </c>
      <c r="B14" s="128">
        <v>231.94200000000001</v>
      </c>
      <c r="C14" s="128">
        <v>250.49520000000001</v>
      </c>
      <c r="D14" s="128">
        <v>229.62</v>
      </c>
      <c r="E14" s="128">
        <v>247.99</v>
      </c>
      <c r="F14" s="128">
        <v>229.62</v>
      </c>
      <c r="G14" s="128">
        <v>235.36</v>
      </c>
      <c r="H14" s="128">
        <v>249.48</v>
      </c>
      <c r="I14" s="128">
        <v>254.47</v>
      </c>
    </row>
    <row r="15" spans="1:9" x14ac:dyDescent="0.3">
      <c r="A15" s="106" t="s">
        <v>59</v>
      </c>
      <c r="B15" s="128">
        <v>257.7201</v>
      </c>
      <c r="C15" s="128">
        <v>278.33760000000007</v>
      </c>
      <c r="D15" s="128">
        <v>255.14</v>
      </c>
      <c r="E15" s="128">
        <v>275.55</v>
      </c>
      <c r="F15" s="128">
        <v>255.14</v>
      </c>
      <c r="G15" s="128">
        <v>261.52</v>
      </c>
      <c r="H15" s="128">
        <v>277.20999999999998</v>
      </c>
      <c r="I15" s="128">
        <v>282.75</v>
      </c>
    </row>
    <row r="16" spans="1:9" x14ac:dyDescent="0.3">
      <c r="A16" s="106" t="s">
        <v>60</v>
      </c>
      <c r="B16" s="128">
        <v>307.18829999999997</v>
      </c>
      <c r="C16" s="128">
        <v>331.76519999999999</v>
      </c>
      <c r="D16" s="128">
        <v>304.12</v>
      </c>
      <c r="E16" s="128">
        <v>328.45</v>
      </c>
      <c r="F16" s="128">
        <v>304.12</v>
      </c>
      <c r="G16" s="128">
        <v>311.72000000000003</v>
      </c>
      <c r="H16" s="128">
        <v>330.42</v>
      </c>
      <c r="I16" s="128">
        <v>337.03</v>
      </c>
    </row>
    <row r="17" spans="1:9" x14ac:dyDescent="0.3">
      <c r="A17" s="106" t="s">
        <v>61</v>
      </c>
      <c r="B17" s="128">
        <v>337.32510000000002</v>
      </c>
      <c r="C17" s="128">
        <v>364.31639999999999</v>
      </c>
      <c r="D17" s="128">
        <v>333.96</v>
      </c>
      <c r="E17" s="128">
        <v>360.67</v>
      </c>
      <c r="F17" s="128">
        <v>333.96</v>
      </c>
      <c r="G17" s="128">
        <v>342.31</v>
      </c>
      <c r="H17" s="128">
        <v>362.85</v>
      </c>
      <c r="I17" s="128">
        <v>370.11</v>
      </c>
    </row>
    <row r="18" spans="1:9" x14ac:dyDescent="0.3">
      <c r="A18" s="106" t="s">
        <v>62</v>
      </c>
      <c r="B18" s="128">
        <v>373.39530000000002</v>
      </c>
      <c r="C18" s="128">
        <v>403.27199999999999</v>
      </c>
      <c r="D18" s="128">
        <v>369.67</v>
      </c>
      <c r="E18" s="128">
        <v>399.24</v>
      </c>
      <c r="F18" s="128">
        <v>369.67</v>
      </c>
      <c r="G18" s="128">
        <v>378.91</v>
      </c>
      <c r="H18" s="128">
        <v>401.64</v>
      </c>
      <c r="I18" s="128">
        <v>409.67</v>
      </c>
    </row>
    <row r="19" spans="1:9" x14ac:dyDescent="0.3">
      <c r="B19" s="129"/>
      <c r="D19" s="128"/>
      <c r="E19" s="128"/>
      <c r="F19" s="128"/>
    </row>
    <row r="20" spans="1:9" x14ac:dyDescent="0.3">
      <c r="B20" s="129"/>
      <c r="D20" s="128"/>
      <c r="E20" s="128"/>
      <c r="F20" s="128"/>
    </row>
    <row r="21" spans="1:9" x14ac:dyDescent="0.3">
      <c r="B21" s="129"/>
      <c r="D21" s="128"/>
      <c r="E21" s="128"/>
      <c r="F21" s="128"/>
    </row>
    <row r="22" spans="1:9" x14ac:dyDescent="0.3">
      <c r="B22" s="129"/>
      <c r="D22" s="128"/>
      <c r="E22" s="128"/>
      <c r="F22" s="128"/>
    </row>
    <row r="23" spans="1:9" x14ac:dyDescent="0.3">
      <c r="B23" s="129"/>
      <c r="D23" s="128"/>
      <c r="E23" s="128"/>
      <c r="F23" s="128"/>
    </row>
    <row r="24" spans="1:9" x14ac:dyDescent="0.3">
      <c r="B24" s="129"/>
      <c r="D24" s="128"/>
      <c r="E24" s="128"/>
      <c r="F24" s="128"/>
    </row>
    <row r="25" spans="1:9" x14ac:dyDescent="0.3">
      <c r="B25" s="129"/>
      <c r="D25" s="128"/>
      <c r="E25" s="128"/>
      <c r="F25" s="128"/>
    </row>
  </sheetData>
  <mergeCells count="1">
    <mergeCell ref="A11:B1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11</vt:i4>
      </vt:variant>
    </vt:vector>
  </HeadingPairs>
  <TitlesOfParts>
    <vt:vector size="14" baseType="lpstr">
      <vt:lpstr>PETI Non-Denver</vt:lpstr>
      <vt:lpstr>PETI Pricing Key</vt:lpstr>
      <vt:lpstr>SLP Pricing Key Non Denver</vt:lpstr>
      <vt:lpstr>'PETI Non-Denver'!ClientLTInsurance</vt:lpstr>
      <vt:lpstr>'PETI Non-Denver'!ClientPNA</vt:lpstr>
      <vt:lpstr>ClientSLPServicePayment</vt:lpstr>
      <vt:lpstr>'PETI Non-Denver'!GrossIncome</vt:lpstr>
      <vt:lpstr>'PETI Non-Denver'!NoncoveredMedicalAllowance</vt:lpstr>
      <vt:lpstr>'PETI Non-Denver'!OtherFamilymemberAllowance</vt:lpstr>
      <vt:lpstr>'PETI Non-Denver'!PNAMax</vt:lpstr>
      <vt:lpstr>'PETI Non-Denver'!RoomBoard</vt:lpstr>
      <vt:lpstr>'PETI Non-Denver'!ServiceAmount</vt:lpstr>
      <vt:lpstr>'PETI Non-Denver'!TaxAllowance</vt:lpstr>
      <vt:lpstr>'PETI Non-Denver'!TotalGrossIncome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Austin, Miles</dc:creator>
  <cp:lastModifiedBy>Muthuvinayagam, Valli</cp:lastModifiedBy>
  <dcterms:created xsi:type="dcterms:W3CDTF">2023-06-09T16:36:15Z</dcterms:created>
  <dcterms:modified xsi:type="dcterms:W3CDTF">2023-12-04T20:49:31Z</dcterms:modified>
</cp:coreProperties>
</file>